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890" windowHeight="13425" activeTab="2"/>
  </bookViews>
  <sheets>
    <sheet name="Activity #2" sheetId="1" r:id="rId1"/>
    <sheet name="Activity #3" sheetId="3" r:id="rId2"/>
    <sheet name="Activity #4" sheetId="9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8" i="9" l="1"/>
  <c r="J18" i="9" s="1"/>
  <c r="I34" i="9"/>
  <c r="J34" i="9" s="1"/>
  <c r="I50" i="9"/>
  <c r="J50" i="9" s="1"/>
  <c r="H3" i="9"/>
  <c r="I3" i="9" s="1"/>
  <c r="J3" i="9" s="1"/>
  <c r="H4" i="9"/>
  <c r="I4" i="9" s="1"/>
  <c r="J4" i="9" s="1"/>
  <c r="H5" i="9"/>
  <c r="I5" i="9" s="1"/>
  <c r="J5" i="9" s="1"/>
  <c r="H6" i="9"/>
  <c r="I6" i="9" s="1"/>
  <c r="J6" i="9" s="1"/>
  <c r="H7" i="9"/>
  <c r="I7" i="9" s="1"/>
  <c r="J7" i="9" s="1"/>
  <c r="H8" i="9"/>
  <c r="I8" i="9" s="1"/>
  <c r="J8" i="9" s="1"/>
  <c r="H9" i="9"/>
  <c r="I9" i="9" s="1"/>
  <c r="J9" i="9" s="1"/>
  <c r="H10" i="9"/>
  <c r="I10" i="9" s="1"/>
  <c r="J10" i="9" s="1"/>
  <c r="H11" i="9"/>
  <c r="I11" i="9" s="1"/>
  <c r="J11" i="9" s="1"/>
  <c r="H12" i="9"/>
  <c r="I12" i="9" s="1"/>
  <c r="J12" i="9" s="1"/>
  <c r="H13" i="9"/>
  <c r="I13" i="9" s="1"/>
  <c r="J13" i="9" s="1"/>
  <c r="H14" i="9"/>
  <c r="I14" i="9" s="1"/>
  <c r="J14" i="9" s="1"/>
  <c r="H15" i="9"/>
  <c r="I15" i="9" s="1"/>
  <c r="J15" i="9" s="1"/>
  <c r="H16" i="9"/>
  <c r="I16" i="9" s="1"/>
  <c r="J16" i="9" s="1"/>
  <c r="H17" i="9"/>
  <c r="I17" i="9" s="1"/>
  <c r="J17" i="9" s="1"/>
  <c r="H18" i="9"/>
  <c r="H19" i="9"/>
  <c r="I19" i="9" s="1"/>
  <c r="J19" i="9" s="1"/>
  <c r="H20" i="9"/>
  <c r="I20" i="9" s="1"/>
  <c r="J20" i="9" s="1"/>
  <c r="H21" i="9"/>
  <c r="I21" i="9" s="1"/>
  <c r="J21" i="9" s="1"/>
  <c r="H22" i="9"/>
  <c r="I22" i="9" s="1"/>
  <c r="J22" i="9" s="1"/>
  <c r="H23" i="9"/>
  <c r="I23" i="9" s="1"/>
  <c r="J23" i="9" s="1"/>
  <c r="H24" i="9"/>
  <c r="I24" i="9" s="1"/>
  <c r="J24" i="9" s="1"/>
  <c r="H25" i="9"/>
  <c r="I25" i="9" s="1"/>
  <c r="J25" i="9" s="1"/>
  <c r="H26" i="9"/>
  <c r="I26" i="9" s="1"/>
  <c r="J26" i="9" s="1"/>
  <c r="H27" i="9"/>
  <c r="I27" i="9" s="1"/>
  <c r="J27" i="9" s="1"/>
  <c r="H28" i="9"/>
  <c r="I28" i="9" s="1"/>
  <c r="J28" i="9" s="1"/>
  <c r="H29" i="9"/>
  <c r="I29" i="9" s="1"/>
  <c r="J29" i="9" s="1"/>
  <c r="H30" i="9"/>
  <c r="I30" i="9" s="1"/>
  <c r="J30" i="9" s="1"/>
  <c r="H31" i="9"/>
  <c r="I31" i="9" s="1"/>
  <c r="J31" i="9" s="1"/>
  <c r="H32" i="9"/>
  <c r="I32" i="9" s="1"/>
  <c r="J32" i="9" s="1"/>
  <c r="H33" i="9"/>
  <c r="I33" i="9" s="1"/>
  <c r="J33" i="9" s="1"/>
  <c r="H34" i="9"/>
  <c r="H35" i="9"/>
  <c r="I35" i="9" s="1"/>
  <c r="J35" i="9" s="1"/>
  <c r="H36" i="9"/>
  <c r="I36" i="9" s="1"/>
  <c r="J36" i="9" s="1"/>
  <c r="H37" i="9"/>
  <c r="I37" i="9" s="1"/>
  <c r="J37" i="9" s="1"/>
  <c r="H38" i="9"/>
  <c r="I38" i="9" s="1"/>
  <c r="J38" i="9" s="1"/>
  <c r="H39" i="9"/>
  <c r="I39" i="9" s="1"/>
  <c r="J39" i="9" s="1"/>
  <c r="H40" i="9"/>
  <c r="I40" i="9" s="1"/>
  <c r="J40" i="9" s="1"/>
  <c r="H41" i="9"/>
  <c r="I41" i="9" s="1"/>
  <c r="J41" i="9" s="1"/>
  <c r="H42" i="9"/>
  <c r="I42" i="9" s="1"/>
  <c r="J42" i="9" s="1"/>
  <c r="H43" i="9"/>
  <c r="I43" i="9" s="1"/>
  <c r="J43" i="9" s="1"/>
  <c r="H44" i="9"/>
  <c r="I44" i="9" s="1"/>
  <c r="J44" i="9" s="1"/>
  <c r="H45" i="9"/>
  <c r="I45" i="9" s="1"/>
  <c r="J45" i="9" s="1"/>
  <c r="H46" i="9"/>
  <c r="I46" i="9" s="1"/>
  <c r="J46" i="9" s="1"/>
  <c r="H47" i="9"/>
  <c r="I47" i="9" s="1"/>
  <c r="J47" i="9" s="1"/>
  <c r="H48" i="9"/>
  <c r="I48" i="9" s="1"/>
  <c r="J48" i="9" s="1"/>
  <c r="H49" i="9"/>
  <c r="I49" i="9" s="1"/>
  <c r="J49" i="9" s="1"/>
  <c r="H50" i="9"/>
  <c r="H51" i="9"/>
  <c r="I51" i="9" s="1"/>
  <c r="J51" i="9" s="1"/>
  <c r="H52" i="9"/>
  <c r="I52" i="9" s="1"/>
  <c r="J52" i="9" s="1"/>
  <c r="H53" i="9"/>
  <c r="I53" i="9" s="1"/>
  <c r="J53" i="9" s="1"/>
  <c r="H54" i="9"/>
  <c r="I54" i="9" s="1"/>
  <c r="J54" i="9" s="1"/>
  <c r="H55" i="9"/>
  <c r="I55" i="9" s="1"/>
  <c r="J55" i="9" s="1"/>
  <c r="H56" i="9"/>
  <c r="I56" i="9" s="1"/>
  <c r="J56" i="9" s="1"/>
  <c r="H57" i="9"/>
  <c r="I57" i="9" s="1"/>
  <c r="J57" i="9" s="1"/>
  <c r="H58" i="9"/>
  <c r="I58" i="9" s="1"/>
  <c r="J58" i="9" s="1"/>
  <c r="H59" i="9"/>
  <c r="I59" i="9" s="1"/>
  <c r="J59" i="9" s="1"/>
  <c r="H60" i="9"/>
  <c r="I60" i="9" s="1"/>
  <c r="J60" i="9" s="1"/>
  <c r="H61" i="9"/>
  <c r="I61" i="9" s="1"/>
  <c r="J61" i="9" s="1"/>
  <c r="H62" i="9"/>
  <c r="I62" i="9" s="1"/>
  <c r="J62" i="9" s="1"/>
  <c r="H63" i="9"/>
  <c r="I63" i="9" s="1"/>
  <c r="J63" i="9" s="1"/>
  <c r="H64" i="9"/>
  <c r="I64" i="9" s="1"/>
  <c r="J64" i="9" s="1"/>
  <c r="H65" i="9"/>
  <c r="I65" i="9" s="1"/>
  <c r="J65" i="9" s="1"/>
  <c r="H66" i="9"/>
  <c r="I66" i="9" s="1"/>
  <c r="J66" i="9" s="1"/>
  <c r="H67" i="9"/>
  <c r="I67" i="9" s="1"/>
  <c r="J67" i="9" s="1"/>
  <c r="H68" i="9"/>
  <c r="I68" i="9" s="1"/>
  <c r="J68" i="9" s="1"/>
  <c r="H69" i="9"/>
  <c r="I69" i="9" s="1"/>
  <c r="J69" i="9" s="1"/>
  <c r="H70" i="9"/>
  <c r="I70" i="9" s="1"/>
  <c r="J70" i="9" s="1"/>
  <c r="H71" i="9"/>
  <c r="I71" i="9" s="1"/>
  <c r="J71" i="9" s="1"/>
  <c r="H72" i="9"/>
  <c r="I72" i="9" s="1"/>
  <c r="J72" i="9" s="1"/>
  <c r="H73" i="9"/>
  <c r="I73" i="9" s="1"/>
  <c r="J73" i="9" s="1"/>
  <c r="H74" i="9"/>
  <c r="I74" i="9" s="1"/>
  <c r="J74" i="9" s="1"/>
  <c r="H75" i="9"/>
  <c r="I75" i="9" s="1"/>
  <c r="J75" i="9" s="1"/>
  <c r="H76" i="9"/>
  <c r="I76" i="9" s="1"/>
  <c r="J76" i="9" s="1"/>
  <c r="H77" i="9"/>
  <c r="I77" i="9" s="1"/>
  <c r="J77" i="9" s="1"/>
  <c r="H78" i="9"/>
  <c r="I78" i="9" s="1"/>
  <c r="J78" i="9" s="1"/>
  <c r="H79" i="9"/>
  <c r="I79" i="9" s="1"/>
  <c r="J79" i="9" s="1"/>
  <c r="H80" i="9"/>
  <c r="I80" i="9" s="1"/>
  <c r="J80" i="9" s="1"/>
  <c r="H81" i="9"/>
  <c r="I81" i="9" s="1"/>
  <c r="J81" i="9" s="1"/>
  <c r="H82" i="9"/>
  <c r="I82" i="9" s="1"/>
  <c r="J82" i="9" s="1"/>
  <c r="H83" i="9"/>
  <c r="I83" i="9" s="1"/>
  <c r="J83" i="9" s="1"/>
  <c r="H84" i="9"/>
  <c r="I84" i="9" s="1"/>
  <c r="J84" i="9" s="1"/>
  <c r="H85" i="9"/>
  <c r="I85" i="9" s="1"/>
  <c r="J85" i="9" s="1"/>
  <c r="H86" i="9"/>
  <c r="I86" i="9" s="1"/>
  <c r="J86" i="9" s="1"/>
  <c r="H87" i="9"/>
  <c r="I87" i="9" s="1"/>
  <c r="J87" i="9" s="1"/>
  <c r="H88" i="9"/>
  <c r="I88" i="9" s="1"/>
  <c r="J88" i="9" s="1"/>
  <c r="H89" i="9"/>
  <c r="I89" i="9" s="1"/>
  <c r="J89" i="9" s="1"/>
  <c r="H90" i="9"/>
  <c r="I90" i="9" s="1"/>
  <c r="J90" i="9" s="1"/>
  <c r="H91" i="9"/>
  <c r="I91" i="9" s="1"/>
  <c r="J91" i="9" s="1"/>
  <c r="H92" i="9"/>
  <c r="I92" i="9" s="1"/>
  <c r="J92" i="9" s="1"/>
  <c r="H93" i="9"/>
  <c r="I93" i="9" s="1"/>
  <c r="J93" i="9" s="1"/>
  <c r="H94" i="9"/>
  <c r="I94" i="9" s="1"/>
  <c r="J94" i="9" s="1"/>
  <c r="H95" i="9"/>
  <c r="I95" i="9" s="1"/>
  <c r="J95" i="9" s="1"/>
  <c r="H96" i="9"/>
  <c r="I96" i="9" s="1"/>
  <c r="J96" i="9" s="1"/>
  <c r="H97" i="9"/>
  <c r="I97" i="9" s="1"/>
  <c r="J97" i="9" s="1"/>
  <c r="H98" i="9"/>
  <c r="I98" i="9" s="1"/>
  <c r="J98" i="9" s="1"/>
  <c r="H99" i="9"/>
  <c r="I99" i="9" s="1"/>
  <c r="J99" i="9" s="1"/>
  <c r="H100" i="9"/>
  <c r="I100" i="9" s="1"/>
  <c r="J100" i="9" s="1"/>
  <c r="H101" i="9"/>
  <c r="I101" i="9" s="1"/>
  <c r="J101" i="9" s="1"/>
  <c r="H102" i="9"/>
  <c r="I102" i="9" s="1"/>
  <c r="J102" i="9" s="1"/>
  <c r="H103" i="9"/>
  <c r="I103" i="9" s="1"/>
  <c r="J103" i="9" s="1"/>
  <c r="H104" i="9"/>
  <c r="I104" i="9" s="1"/>
  <c r="J104" i="9" s="1"/>
  <c r="H105" i="9"/>
  <c r="I105" i="9" s="1"/>
  <c r="J105" i="9" s="1"/>
  <c r="H106" i="9"/>
  <c r="I106" i="9" s="1"/>
  <c r="J106" i="9" s="1"/>
  <c r="H107" i="9"/>
  <c r="I107" i="9" s="1"/>
  <c r="J107" i="9" s="1"/>
  <c r="H108" i="9"/>
  <c r="I108" i="9" s="1"/>
  <c r="J108" i="9" s="1"/>
  <c r="H109" i="9"/>
  <c r="I109" i="9" s="1"/>
  <c r="J109" i="9" s="1"/>
  <c r="H110" i="9"/>
  <c r="I110" i="9" s="1"/>
  <c r="J110" i="9" s="1"/>
  <c r="H111" i="9"/>
  <c r="I111" i="9" s="1"/>
  <c r="J111" i="9" s="1"/>
  <c r="H112" i="9"/>
  <c r="I112" i="9" s="1"/>
  <c r="J112" i="9" s="1"/>
  <c r="H113" i="9"/>
  <c r="I113" i="9" s="1"/>
  <c r="J113" i="9" s="1"/>
  <c r="H114" i="9"/>
  <c r="I114" i="9" s="1"/>
  <c r="J114" i="9" s="1"/>
  <c r="H115" i="9"/>
  <c r="I115" i="9" s="1"/>
  <c r="J115" i="9" s="1"/>
  <c r="H2" i="9"/>
  <c r="I2" i="9" s="1"/>
  <c r="E12" i="9"/>
  <c r="E32" i="9"/>
  <c r="E52" i="9"/>
  <c r="E76" i="9"/>
  <c r="E92" i="9"/>
  <c r="E108" i="9"/>
  <c r="D3" i="9"/>
  <c r="D4" i="9"/>
  <c r="E4" i="9" s="1"/>
  <c r="D5" i="9"/>
  <c r="D6" i="9"/>
  <c r="D7" i="9"/>
  <c r="E7" i="9" s="1"/>
  <c r="D8" i="9"/>
  <c r="D9" i="9"/>
  <c r="E9" i="9" s="1"/>
  <c r="D10" i="9"/>
  <c r="E10" i="9" s="1"/>
  <c r="D11" i="9"/>
  <c r="D12" i="9"/>
  <c r="D13" i="9"/>
  <c r="D14" i="9"/>
  <c r="E14" i="9" s="1"/>
  <c r="D15" i="9"/>
  <c r="E15" i="9" s="1"/>
  <c r="D16" i="9"/>
  <c r="E16" i="9" s="1"/>
  <c r="D17" i="9"/>
  <c r="E17" i="9" s="1"/>
  <c r="D18" i="9"/>
  <c r="D19" i="9"/>
  <c r="D20" i="9"/>
  <c r="E20" i="9" s="1"/>
  <c r="D21" i="9"/>
  <c r="E21" i="9" s="1"/>
  <c r="D22" i="9"/>
  <c r="D23" i="9"/>
  <c r="D24" i="9"/>
  <c r="D25" i="9"/>
  <c r="D26" i="9"/>
  <c r="E26" i="9" s="1"/>
  <c r="D27" i="9"/>
  <c r="D28" i="9"/>
  <c r="E28" i="9" s="1"/>
  <c r="D29" i="9"/>
  <c r="E29" i="9" s="1"/>
  <c r="D30" i="9"/>
  <c r="D31" i="9"/>
  <c r="E31" i="9" s="1"/>
  <c r="D32" i="9"/>
  <c r="D33" i="9"/>
  <c r="D34" i="9"/>
  <c r="D35" i="9"/>
  <c r="D36" i="9"/>
  <c r="E36" i="9" s="1"/>
  <c r="D37" i="9"/>
  <c r="D38" i="9"/>
  <c r="D39" i="9"/>
  <c r="E39" i="9" s="1"/>
  <c r="D40" i="9"/>
  <c r="D41" i="9"/>
  <c r="E41" i="9" s="1"/>
  <c r="D42" i="9"/>
  <c r="E42" i="9" s="1"/>
  <c r="D43" i="9"/>
  <c r="D44" i="9"/>
  <c r="E44" i="9" s="1"/>
  <c r="D45" i="9"/>
  <c r="D46" i="9"/>
  <c r="E46" i="9" s="1"/>
  <c r="D47" i="9"/>
  <c r="D48" i="9"/>
  <c r="E48" i="9" s="1"/>
  <c r="D49" i="9"/>
  <c r="E49" i="9" s="1"/>
  <c r="D50" i="9"/>
  <c r="D51" i="9"/>
  <c r="D52" i="9"/>
  <c r="D53" i="9"/>
  <c r="E53" i="9" s="1"/>
  <c r="D54" i="9"/>
  <c r="D55" i="9"/>
  <c r="D56" i="9"/>
  <c r="D57" i="9"/>
  <c r="D58" i="9"/>
  <c r="D59" i="9"/>
  <c r="D60" i="9"/>
  <c r="E60" i="9" s="1"/>
  <c r="D61" i="9"/>
  <c r="E61" i="9" s="1"/>
  <c r="D62" i="9"/>
  <c r="E62" i="9" s="1"/>
  <c r="D63" i="9"/>
  <c r="E63" i="9" s="1"/>
  <c r="D64" i="9"/>
  <c r="E64" i="9" s="1"/>
  <c r="D65" i="9"/>
  <c r="D66" i="9"/>
  <c r="D67" i="9"/>
  <c r="D68" i="9"/>
  <c r="E68" i="9" s="1"/>
  <c r="D69" i="9"/>
  <c r="D70" i="9"/>
  <c r="D71" i="9"/>
  <c r="E71" i="9" s="1"/>
  <c r="D72" i="9"/>
  <c r="D73" i="9"/>
  <c r="E73" i="9" s="1"/>
  <c r="D74" i="9"/>
  <c r="E74" i="9" s="1"/>
  <c r="D75" i="9"/>
  <c r="D76" i="9"/>
  <c r="D77" i="9"/>
  <c r="D78" i="9"/>
  <c r="E78" i="9" s="1"/>
  <c r="D79" i="9"/>
  <c r="D80" i="9"/>
  <c r="E80" i="9" s="1"/>
  <c r="D81" i="9"/>
  <c r="E81" i="9" s="1"/>
  <c r="D82" i="9"/>
  <c r="D83" i="9"/>
  <c r="D84" i="9"/>
  <c r="E84" i="9" s="1"/>
  <c r="D85" i="9"/>
  <c r="E85" i="9" s="1"/>
  <c r="D86" i="9"/>
  <c r="D87" i="9"/>
  <c r="D88" i="9"/>
  <c r="E88" i="9" s="1"/>
  <c r="D89" i="9"/>
  <c r="D90" i="9"/>
  <c r="D91" i="9"/>
  <c r="D92" i="9"/>
  <c r="D93" i="9"/>
  <c r="E93" i="9" s="1"/>
  <c r="D94" i="9"/>
  <c r="D95" i="9"/>
  <c r="E95" i="9" s="1"/>
  <c r="D96" i="9"/>
  <c r="E96" i="9" s="1"/>
  <c r="D97" i="9"/>
  <c r="D98" i="9"/>
  <c r="D99" i="9"/>
  <c r="D100" i="9"/>
  <c r="E100" i="9" s="1"/>
  <c r="D101" i="9"/>
  <c r="D102" i="9"/>
  <c r="D103" i="9"/>
  <c r="E103" i="9" s="1"/>
  <c r="D104" i="9"/>
  <c r="E104" i="9" s="1"/>
  <c r="D105" i="9"/>
  <c r="D106" i="9"/>
  <c r="D107" i="9"/>
  <c r="D108" i="9"/>
  <c r="D109" i="9"/>
  <c r="D110" i="9"/>
  <c r="D111" i="9"/>
  <c r="E111" i="9" s="1"/>
  <c r="D112" i="9"/>
  <c r="E112" i="9" s="1"/>
  <c r="D113" i="9"/>
  <c r="E113" i="9" s="1"/>
  <c r="D114" i="9"/>
  <c r="D115" i="9"/>
  <c r="O7" i="9"/>
  <c r="F7" i="9" l="1"/>
  <c r="G7" i="9" s="1"/>
  <c r="E77" i="9"/>
  <c r="F77" i="9" s="1"/>
  <c r="G77" i="9" s="1"/>
  <c r="K77" i="9" s="1"/>
  <c r="L77" i="9" s="1"/>
  <c r="F65" i="9"/>
  <c r="G65" i="9" s="1"/>
  <c r="E65" i="9"/>
  <c r="F57" i="9"/>
  <c r="G57" i="9" s="1"/>
  <c r="K57" i="9" s="1"/>
  <c r="L57" i="9" s="1"/>
  <c r="F45" i="9"/>
  <c r="G45" i="9" s="1"/>
  <c r="K45" i="9" s="1"/>
  <c r="L45" i="9" s="1"/>
  <c r="E45" i="9"/>
  <c r="E33" i="9"/>
  <c r="F33" i="9" s="1"/>
  <c r="G33" i="9" s="1"/>
  <c r="K33" i="9" s="1"/>
  <c r="L33" i="9" s="1"/>
  <c r="E13" i="9"/>
  <c r="F13" i="9" s="1"/>
  <c r="G13" i="9" s="1"/>
  <c r="K13" i="9" s="1"/>
  <c r="L13" i="9" s="1"/>
  <c r="F5" i="9"/>
  <c r="G5" i="9" s="1"/>
  <c r="K5" i="9" s="1"/>
  <c r="L5" i="9" s="1"/>
  <c r="E57" i="9"/>
  <c r="E37" i="9"/>
  <c r="F37" i="9" s="1"/>
  <c r="G37" i="9" s="1"/>
  <c r="K37" i="9" s="1"/>
  <c r="L37" i="9" s="1"/>
  <c r="F113" i="9"/>
  <c r="G113" i="9" s="1"/>
  <c r="K113" i="9" s="1"/>
  <c r="L113" i="9" s="1"/>
  <c r="F95" i="9"/>
  <c r="G95" i="9" s="1"/>
  <c r="K95" i="9" s="1"/>
  <c r="L95" i="9" s="1"/>
  <c r="F73" i="9"/>
  <c r="G73" i="9" s="1"/>
  <c r="F53" i="9"/>
  <c r="G53" i="9" s="1"/>
  <c r="F31" i="9"/>
  <c r="G31" i="9" s="1"/>
  <c r="K31" i="9" s="1"/>
  <c r="L31" i="9" s="1"/>
  <c r="F9" i="9"/>
  <c r="G9" i="9" s="1"/>
  <c r="K9" i="9" s="1"/>
  <c r="L9" i="9" s="1"/>
  <c r="F108" i="9"/>
  <c r="G108" i="9" s="1"/>
  <c r="K108" i="9" s="1"/>
  <c r="L108" i="9" s="1"/>
  <c r="E105" i="9"/>
  <c r="F105" i="9" s="1"/>
  <c r="G105" i="9" s="1"/>
  <c r="K105" i="9" s="1"/>
  <c r="L105" i="9" s="1"/>
  <c r="E97" i="9"/>
  <c r="F97" i="9" s="1"/>
  <c r="G97" i="9" s="1"/>
  <c r="K97" i="9" s="1"/>
  <c r="L97" i="9" s="1"/>
  <c r="E89" i="9"/>
  <c r="F89" i="9" s="1"/>
  <c r="G89" i="9" s="1"/>
  <c r="K89" i="9" s="1"/>
  <c r="L89" i="9" s="1"/>
  <c r="F111" i="9"/>
  <c r="G111" i="9" s="1"/>
  <c r="K111" i="9" s="1"/>
  <c r="L111" i="9" s="1"/>
  <c r="F93" i="9"/>
  <c r="G93" i="9" s="1"/>
  <c r="F71" i="9"/>
  <c r="G71" i="9" s="1"/>
  <c r="F49" i="9"/>
  <c r="G49" i="9" s="1"/>
  <c r="K49" i="9" s="1"/>
  <c r="L49" i="9" s="1"/>
  <c r="F29" i="9"/>
  <c r="G29" i="9" s="1"/>
  <c r="K29" i="9" s="1"/>
  <c r="L29" i="9" s="1"/>
  <c r="E115" i="9"/>
  <c r="F115" i="9" s="1"/>
  <c r="G115" i="9" s="1"/>
  <c r="K115" i="9" s="1"/>
  <c r="L115" i="9" s="1"/>
  <c r="E107" i="9"/>
  <c r="F107" i="9" s="1"/>
  <c r="G107" i="9" s="1"/>
  <c r="K107" i="9" s="1"/>
  <c r="L107" i="9" s="1"/>
  <c r="F99" i="9"/>
  <c r="G99" i="9" s="1"/>
  <c r="E99" i="9"/>
  <c r="E91" i="9"/>
  <c r="F91" i="9" s="1"/>
  <c r="G91" i="9" s="1"/>
  <c r="K91" i="9" s="1"/>
  <c r="L91" i="9" s="1"/>
  <c r="F87" i="9"/>
  <c r="G87" i="9" s="1"/>
  <c r="K87" i="9" s="1"/>
  <c r="L87" i="9" s="1"/>
  <c r="E87" i="9"/>
  <c r="E83" i="9"/>
  <c r="F83" i="9" s="1"/>
  <c r="G83" i="9" s="1"/>
  <c r="K83" i="9" s="1"/>
  <c r="L83" i="9" s="1"/>
  <c r="E79" i="9"/>
  <c r="F79" i="9" s="1"/>
  <c r="G79" i="9" s="1"/>
  <c r="K79" i="9" s="1"/>
  <c r="L79" i="9" s="1"/>
  <c r="E75" i="9"/>
  <c r="F75" i="9" s="1"/>
  <c r="G75" i="9" s="1"/>
  <c r="K75" i="9" s="1"/>
  <c r="L75" i="9" s="1"/>
  <c r="F67" i="9"/>
  <c r="G67" i="9" s="1"/>
  <c r="K67" i="9" s="1"/>
  <c r="L67" i="9" s="1"/>
  <c r="E67" i="9"/>
  <c r="E59" i="9"/>
  <c r="F59" i="9" s="1"/>
  <c r="G59" i="9" s="1"/>
  <c r="K59" i="9" s="1"/>
  <c r="L59" i="9" s="1"/>
  <c r="E55" i="9"/>
  <c r="F55" i="9" s="1"/>
  <c r="G55" i="9" s="1"/>
  <c r="K55" i="9" s="1"/>
  <c r="L55" i="9" s="1"/>
  <c r="E51" i="9"/>
  <c r="F51" i="9" s="1"/>
  <c r="G51" i="9" s="1"/>
  <c r="K51" i="9" s="1"/>
  <c r="L51" i="9" s="1"/>
  <c r="E47" i="9"/>
  <c r="F47" i="9" s="1"/>
  <c r="G47" i="9" s="1"/>
  <c r="K47" i="9" s="1"/>
  <c r="L47" i="9" s="1"/>
  <c r="E43" i="9"/>
  <c r="F43" i="9" s="1"/>
  <c r="G43" i="9" s="1"/>
  <c r="K43" i="9" s="1"/>
  <c r="L43" i="9" s="1"/>
  <c r="F35" i="9"/>
  <c r="G35" i="9" s="1"/>
  <c r="K35" i="9" s="1"/>
  <c r="L35" i="9" s="1"/>
  <c r="E35" i="9"/>
  <c r="E27" i="9"/>
  <c r="F27" i="9" s="1"/>
  <c r="G27" i="9" s="1"/>
  <c r="K27" i="9" s="1"/>
  <c r="L27" i="9" s="1"/>
  <c r="E23" i="9"/>
  <c r="F23" i="9" s="1"/>
  <c r="G23" i="9" s="1"/>
  <c r="K23" i="9" s="1"/>
  <c r="L23" i="9" s="1"/>
  <c r="E19" i="9"/>
  <c r="F19" i="9" s="1"/>
  <c r="G19" i="9" s="1"/>
  <c r="K19" i="9" s="1"/>
  <c r="L19" i="9" s="1"/>
  <c r="E69" i="9"/>
  <c r="F69" i="9" s="1"/>
  <c r="G69" i="9" s="1"/>
  <c r="K69" i="9" s="1"/>
  <c r="L69" i="9" s="1"/>
  <c r="E25" i="9"/>
  <c r="F25" i="9" s="1"/>
  <c r="G25" i="9" s="1"/>
  <c r="K25" i="9" s="1"/>
  <c r="L25" i="9" s="1"/>
  <c r="E5" i="9"/>
  <c r="F85" i="9"/>
  <c r="G85" i="9" s="1"/>
  <c r="K85" i="9" s="1"/>
  <c r="L85" i="9" s="1"/>
  <c r="F63" i="9"/>
  <c r="G63" i="9" s="1"/>
  <c r="K63" i="9" s="1"/>
  <c r="L63" i="9" s="1"/>
  <c r="F41" i="9"/>
  <c r="G41" i="9" s="1"/>
  <c r="F21" i="9"/>
  <c r="G21" i="9" s="1"/>
  <c r="E114" i="9"/>
  <c r="F114" i="9" s="1"/>
  <c r="G114" i="9" s="1"/>
  <c r="K114" i="9" s="1"/>
  <c r="L114" i="9" s="1"/>
  <c r="F110" i="9"/>
  <c r="G110" i="9" s="1"/>
  <c r="K110" i="9" s="1"/>
  <c r="L110" i="9" s="1"/>
  <c r="E110" i="9"/>
  <c r="E106" i="9"/>
  <c r="F106" i="9" s="1"/>
  <c r="G106" i="9" s="1"/>
  <c r="K106" i="9" s="1"/>
  <c r="L106" i="9" s="1"/>
  <c r="F102" i="9"/>
  <c r="G102" i="9" s="1"/>
  <c r="K102" i="9" s="1"/>
  <c r="L102" i="9" s="1"/>
  <c r="E102" i="9"/>
  <c r="E98" i="9"/>
  <c r="F98" i="9" s="1"/>
  <c r="G98" i="9" s="1"/>
  <c r="K98" i="9" s="1"/>
  <c r="L98" i="9" s="1"/>
  <c r="E94" i="9"/>
  <c r="F94" i="9" s="1"/>
  <c r="G94" i="9" s="1"/>
  <c r="K94" i="9" s="1"/>
  <c r="L94" i="9" s="1"/>
  <c r="E90" i="9"/>
  <c r="F90" i="9" s="1"/>
  <c r="G90" i="9" s="1"/>
  <c r="K90" i="9" s="1"/>
  <c r="L90" i="9" s="1"/>
  <c r="E86" i="9"/>
  <c r="F86" i="9" s="1"/>
  <c r="G86" i="9" s="1"/>
  <c r="K86" i="9" s="1"/>
  <c r="L86" i="9" s="1"/>
  <c r="E82" i="9"/>
  <c r="F82" i="9" s="1"/>
  <c r="G82" i="9" s="1"/>
  <c r="K82" i="9" s="1"/>
  <c r="L82" i="9" s="1"/>
  <c r="F78" i="9"/>
  <c r="G78" i="9" s="1"/>
  <c r="F74" i="9"/>
  <c r="G74" i="9" s="1"/>
  <c r="E70" i="9"/>
  <c r="F70" i="9" s="1"/>
  <c r="G70" i="9" s="1"/>
  <c r="K70" i="9" s="1"/>
  <c r="L70" i="9" s="1"/>
  <c r="F66" i="9"/>
  <c r="G66" i="9" s="1"/>
  <c r="K66" i="9" s="1"/>
  <c r="L66" i="9" s="1"/>
  <c r="E66" i="9"/>
  <c r="F62" i="9"/>
  <c r="G62" i="9" s="1"/>
  <c r="F58" i="9"/>
  <c r="G58" i="9" s="1"/>
  <c r="K58" i="9" s="1"/>
  <c r="L58" i="9" s="1"/>
  <c r="F54" i="9"/>
  <c r="G54" i="9" s="1"/>
  <c r="K54" i="9" s="1"/>
  <c r="L54" i="9" s="1"/>
  <c r="E54" i="9"/>
  <c r="E50" i="9"/>
  <c r="F50" i="9" s="1"/>
  <c r="G50" i="9" s="1"/>
  <c r="K50" i="9" s="1"/>
  <c r="L50" i="9" s="1"/>
  <c r="F46" i="9"/>
  <c r="G46" i="9" s="1"/>
  <c r="K46" i="9" s="1"/>
  <c r="L46" i="9" s="1"/>
  <c r="F42" i="9"/>
  <c r="G42" i="9" s="1"/>
  <c r="E38" i="9"/>
  <c r="F38" i="9" s="1"/>
  <c r="G38" i="9" s="1"/>
  <c r="K38" i="9" s="1"/>
  <c r="L38" i="9" s="1"/>
  <c r="E34" i="9"/>
  <c r="F34" i="9" s="1"/>
  <c r="G34" i="9" s="1"/>
  <c r="K34" i="9" s="1"/>
  <c r="L34" i="9" s="1"/>
  <c r="F26" i="9"/>
  <c r="G26" i="9" s="1"/>
  <c r="K26" i="9" s="1"/>
  <c r="L26" i="9" s="1"/>
  <c r="F22" i="9"/>
  <c r="G22" i="9" s="1"/>
  <c r="E22" i="9"/>
  <c r="E18" i="9"/>
  <c r="F18" i="9" s="1"/>
  <c r="G18" i="9" s="1"/>
  <c r="K18" i="9" s="1"/>
  <c r="L18" i="9" s="1"/>
  <c r="F14" i="9"/>
  <c r="G14" i="9" s="1"/>
  <c r="K14" i="9" s="1"/>
  <c r="L14" i="9" s="1"/>
  <c r="F10" i="9"/>
  <c r="G10" i="9" s="1"/>
  <c r="E6" i="9"/>
  <c r="F6" i="9" s="1"/>
  <c r="G6" i="9" s="1"/>
  <c r="K6" i="9" s="1"/>
  <c r="L6" i="9" s="1"/>
  <c r="E109" i="9"/>
  <c r="F109" i="9" s="1"/>
  <c r="G109" i="9" s="1"/>
  <c r="K109" i="9" s="1"/>
  <c r="L109" i="9" s="1"/>
  <c r="E101" i="9"/>
  <c r="F101" i="9" s="1"/>
  <c r="G101" i="9" s="1"/>
  <c r="K101" i="9" s="1"/>
  <c r="L101" i="9" s="1"/>
  <c r="E58" i="9"/>
  <c r="E30" i="9"/>
  <c r="F30" i="9" s="1"/>
  <c r="G30" i="9" s="1"/>
  <c r="K30" i="9" s="1"/>
  <c r="L30" i="9" s="1"/>
  <c r="F103" i="9"/>
  <c r="G103" i="9" s="1"/>
  <c r="K103" i="9" s="1"/>
  <c r="L103" i="9" s="1"/>
  <c r="F81" i="9"/>
  <c r="G81" i="9" s="1"/>
  <c r="K81" i="9" s="1"/>
  <c r="L81" i="9" s="1"/>
  <c r="F61" i="9"/>
  <c r="G61" i="9" s="1"/>
  <c r="F39" i="9"/>
  <c r="G39" i="9" s="1"/>
  <c r="F17" i="9"/>
  <c r="G17" i="9" s="1"/>
  <c r="K17" i="9" s="1"/>
  <c r="L17" i="9" s="1"/>
  <c r="F112" i="9"/>
  <c r="G112" i="9" s="1"/>
  <c r="K112" i="9" s="1"/>
  <c r="L112" i="9" s="1"/>
  <c r="F104" i="9"/>
  <c r="G104" i="9" s="1"/>
  <c r="K104" i="9" s="1"/>
  <c r="L104" i="9" s="1"/>
  <c r="F100" i="9"/>
  <c r="G100" i="9" s="1"/>
  <c r="K100" i="9" s="1"/>
  <c r="L100" i="9" s="1"/>
  <c r="F96" i="9"/>
  <c r="G96" i="9" s="1"/>
  <c r="K96" i="9" s="1"/>
  <c r="L96" i="9" s="1"/>
  <c r="F92" i="9"/>
  <c r="G92" i="9" s="1"/>
  <c r="K92" i="9" s="1"/>
  <c r="L92" i="9" s="1"/>
  <c r="F88" i="9"/>
  <c r="G88" i="9" s="1"/>
  <c r="K88" i="9" s="1"/>
  <c r="L88" i="9" s="1"/>
  <c r="F84" i="9"/>
  <c r="G84" i="9" s="1"/>
  <c r="K84" i="9" s="1"/>
  <c r="L84" i="9" s="1"/>
  <c r="F80" i="9"/>
  <c r="G80" i="9" s="1"/>
  <c r="K80" i="9" s="1"/>
  <c r="L80" i="9" s="1"/>
  <c r="F76" i="9"/>
  <c r="G76" i="9" s="1"/>
  <c r="K76" i="9" s="1"/>
  <c r="L76" i="9" s="1"/>
  <c r="F72" i="9"/>
  <c r="G72" i="9" s="1"/>
  <c r="K72" i="9" s="1"/>
  <c r="L72" i="9" s="1"/>
  <c r="F68" i="9"/>
  <c r="G68" i="9" s="1"/>
  <c r="K68" i="9" s="1"/>
  <c r="L68" i="9" s="1"/>
  <c r="F64" i="9"/>
  <c r="G64" i="9" s="1"/>
  <c r="K64" i="9" s="1"/>
  <c r="L64" i="9" s="1"/>
  <c r="F60" i="9"/>
  <c r="G60" i="9" s="1"/>
  <c r="K60" i="9" s="1"/>
  <c r="L60" i="9" s="1"/>
  <c r="F52" i="9"/>
  <c r="G52" i="9" s="1"/>
  <c r="K52" i="9" s="1"/>
  <c r="L52" i="9" s="1"/>
  <c r="F48" i="9"/>
  <c r="G48" i="9" s="1"/>
  <c r="K48" i="9" s="1"/>
  <c r="L48" i="9" s="1"/>
  <c r="F44" i="9"/>
  <c r="G44" i="9" s="1"/>
  <c r="K44" i="9" s="1"/>
  <c r="L44" i="9" s="1"/>
  <c r="F36" i="9"/>
  <c r="G36" i="9" s="1"/>
  <c r="K36" i="9" s="1"/>
  <c r="L36" i="9" s="1"/>
  <c r="F32" i="9"/>
  <c r="G32" i="9" s="1"/>
  <c r="F28" i="9"/>
  <c r="G28" i="9" s="1"/>
  <c r="K28" i="9" s="1"/>
  <c r="L28" i="9" s="1"/>
  <c r="F24" i="9"/>
  <c r="G24" i="9" s="1"/>
  <c r="K24" i="9" s="1"/>
  <c r="L24" i="9" s="1"/>
  <c r="F20" i="9"/>
  <c r="G20" i="9" s="1"/>
  <c r="F16" i="9"/>
  <c r="G16" i="9" s="1"/>
  <c r="F12" i="9"/>
  <c r="G12" i="9" s="1"/>
  <c r="K12" i="9" s="1"/>
  <c r="L12" i="9" s="1"/>
  <c r="F8" i="9"/>
  <c r="G8" i="9" s="1"/>
  <c r="K8" i="9" s="1"/>
  <c r="L8" i="9" s="1"/>
  <c r="F4" i="9"/>
  <c r="G4" i="9" s="1"/>
  <c r="E72" i="9"/>
  <c r="E56" i="9"/>
  <c r="F56" i="9" s="1"/>
  <c r="G56" i="9" s="1"/>
  <c r="K56" i="9" s="1"/>
  <c r="L56" i="9" s="1"/>
  <c r="E40" i="9"/>
  <c r="F40" i="9" s="1"/>
  <c r="G40" i="9" s="1"/>
  <c r="K40" i="9" s="1"/>
  <c r="L40" i="9" s="1"/>
  <c r="E24" i="9"/>
  <c r="E8" i="9"/>
  <c r="F15" i="9"/>
  <c r="G15" i="9" s="1"/>
  <c r="K15" i="9" s="1"/>
  <c r="L15" i="9" s="1"/>
  <c r="K99" i="9"/>
  <c r="L99" i="9" s="1"/>
  <c r="E11" i="9"/>
  <c r="F11" i="9" s="1"/>
  <c r="G11" i="9" s="1"/>
  <c r="K11" i="9" s="1"/>
  <c r="L11" i="9" s="1"/>
  <c r="F3" i="9"/>
  <c r="G3" i="9" s="1"/>
  <c r="K3" i="9" s="1"/>
  <c r="L3" i="9" s="1"/>
  <c r="E3" i="9"/>
  <c r="K78" i="9"/>
  <c r="L78" i="9" s="1"/>
  <c r="K74" i="9"/>
  <c r="L74" i="9" s="1"/>
  <c r="K62" i="9"/>
  <c r="L62" i="9" s="1"/>
  <c r="K93" i="9"/>
  <c r="L93" i="9" s="1"/>
  <c r="K73" i="9"/>
  <c r="L73" i="9" s="1"/>
  <c r="K65" i="9"/>
  <c r="L65" i="9" s="1"/>
  <c r="K61" i="9"/>
  <c r="L61" i="9" s="1"/>
  <c r="K53" i="9"/>
  <c r="L53" i="9" s="1"/>
  <c r="K41" i="9"/>
  <c r="L41" i="9" s="1"/>
  <c r="K21" i="9"/>
  <c r="L21" i="9" s="1"/>
  <c r="K32" i="9"/>
  <c r="L32" i="9" s="1"/>
  <c r="K20" i="9"/>
  <c r="L20" i="9" s="1"/>
  <c r="K16" i="9"/>
  <c r="L16" i="9" s="1"/>
  <c r="K4" i="9"/>
  <c r="L4" i="9" s="1"/>
  <c r="K42" i="9"/>
  <c r="L42" i="9" s="1"/>
  <c r="K10" i="9"/>
  <c r="L10" i="9" s="1"/>
  <c r="K71" i="9"/>
  <c r="L71" i="9" s="1"/>
  <c r="K39" i="9"/>
  <c r="L39" i="9" s="1"/>
  <c r="K7" i="9"/>
  <c r="L7" i="9" s="1"/>
  <c r="K22" i="9"/>
  <c r="L22" i="9" s="1"/>
  <c r="E53" i="3" l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7" i="1"/>
  <c r="J23" i="1" l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I11" i="1"/>
  <c r="I13" i="1"/>
  <c r="I19" i="1"/>
  <c r="J19" i="1" s="1"/>
  <c r="I21" i="1"/>
  <c r="I23" i="1"/>
  <c r="I27" i="1"/>
  <c r="J27" i="1" s="1"/>
  <c r="I29" i="1"/>
  <c r="I35" i="1"/>
  <c r="J35" i="1" s="1"/>
  <c r="I37" i="1"/>
  <c r="I39" i="1"/>
  <c r="I43" i="1"/>
  <c r="J43" i="1" s="1"/>
  <c r="I45" i="1"/>
  <c r="I51" i="1"/>
  <c r="J51" i="1" s="1"/>
  <c r="I53" i="1"/>
  <c r="I55" i="1"/>
  <c r="I59" i="1"/>
  <c r="J59" i="1" s="1"/>
  <c r="I61" i="1"/>
  <c r="I67" i="1"/>
  <c r="J67" i="1" s="1"/>
  <c r="I69" i="1"/>
  <c r="I71" i="1"/>
  <c r="I75" i="1"/>
  <c r="J75" i="1" s="1"/>
  <c r="I77" i="1"/>
  <c r="I83" i="1"/>
  <c r="J83" i="1" s="1"/>
  <c r="I85" i="1"/>
  <c r="I87" i="1"/>
  <c r="I91" i="1"/>
  <c r="I93" i="1"/>
  <c r="I99" i="1"/>
  <c r="J99" i="1" s="1"/>
  <c r="I101" i="1"/>
  <c r="I103" i="1"/>
  <c r="I107" i="1"/>
  <c r="I109" i="1"/>
  <c r="I115" i="1"/>
  <c r="J115" i="1" s="1"/>
  <c r="I117" i="1"/>
  <c r="I119" i="1"/>
  <c r="G8" i="1"/>
  <c r="I8" i="1" s="1"/>
  <c r="G9" i="1"/>
  <c r="I9" i="1" s="1"/>
  <c r="G10" i="1"/>
  <c r="I10" i="1" s="1"/>
  <c r="G11" i="1"/>
  <c r="G12" i="1"/>
  <c r="I12" i="1" s="1"/>
  <c r="G13" i="1"/>
  <c r="G14" i="1"/>
  <c r="I14" i="1" s="1"/>
  <c r="G15" i="1"/>
  <c r="I15" i="1" s="1"/>
  <c r="J15" i="1" s="1"/>
  <c r="G16" i="1"/>
  <c r="I16" i="1" s="1"/>
  <c r="G17" i="1"/>
  <c r="I17" i="1" s="1"/>
  <c r="G18" i="1"/>
  <c r="I18" i="1" s="1"/>
  <c r="G19" i="1"/>
  <c r="G20" i="1"/>
  <c r="I20" i="1" s="1"/>
  <c r="G21" i="1"/>
  <c r="G22" i="1"/>
  <c r="I22" i="1" s="1"/>
  <c r="G23" i="1"/>
  <c r="G24" i="1"/>
  <c r="I24" i="1" s="1"/>
  <c r="G25" i="1"/>
  <c r="I25" i="1" s="1"/>
  <c r="G26" i="1"/>
  <c r="I26" i="1" s="1"/>
  <c r="G27" i="1"/>
  <c r="G28" i="1"/>
  <c r="I28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G36" i="1"/>
  <c r="I36" i="1" s="1"/>
  <c r="G37" i="1"/>
  <c r="G38" i="1"/>
  <c r="I38" i="1" s="1"/>
  <c r="G39" i="1"/>
  <c r="G40" i="1"/>
  <c r="I40" i="1" s="1"/>
  <c r="G41" i="1"/>
  <c r="I41" i="1" s="1"/>
  <c r="G42" i="1"/>
  <c r="I42" i="1" s="1"/>
  <c r="G43" i="1"/>
  <c r="G44" i="1"/>
  <c r="I44" i="1" s="1"/>
  <c r="G45" i="1"/>
  <c r="G46" i="1"/>
  <c r="I46" i="1" s="1"/>
  <c r="G47" i="1"/>
  <c r="I47" i="1" s="1"/>
  <c r="G48" i="1"/>
  <c r="I48" i="1" s="1"/>
  <c r="G49" i="1"/>
  <c r="I49" i="1" s="1"/>
  <c r="G50" i="1"/>
  <c r="I50" i="1" s="1"/>
  <c r="G51" i="1"/>
  <c r="G52" i="1"/>
  <c r="I52" i="1" s="1"/>
  <c r="G53" i="1"/>
  <c r="G54" i="1"/>
  <c r="I54" i="1" s="1"/>
  <c r="G55" i="1"/>
  <c r="G56" i="1"/>
  <c r="I56" i="1" s="1"/>
  <c r="G57" i="1"/>
  <c r="I57" i="1" s="1"/>
  <c r="G58" i="1"/>
  <c r="I58" i="1" s="1"/>
  <c r="G59" i="1"/>
  <c r="G60" i="1"/>
  <c r="I60" i="1" s="1"/>
  <c r="G61" i="1"/>
  <c r="G62" i="1"/>
  <c r="I62" i="1" s="1"/>
  <c r="G63" i="1"/>
  <c r="I63" i="1" s="1"/>
  <c r="G64" i="1"/>
  <c r="I64" i="1" s="1"/>
  <c r="G65" i="1"/>
  <c r="I65" i="1" s="1"/>
  <c r="G66" i="1"/>
  <c r="I66" i="1" s="1"/>
  <c r="G67" i="1"/>
  <c r="G68" i="1"/>
  <c r="I68" i="1" s="1"/>
  <c r="G69" i="1"/>
  <c r="G70" i="1"/>
  <c r="I70" i="1" s="1"/>
  <c r="G71" i="1"/>
  <c r="G72" i="1"/>
  <c r="I72" i="1" s="1"/>
  <c r="G73" i="1"/>
  <c r="I73" i="1" s="1"/>
  <c r="G74" i="1"/>
  <c r="I74" i="1" s="1"/>
  <c r="G75" i="1"/>
  <c r="G76" i="1"/>
  <c r="I76" i="1" s="1"/>
  <c r="G77" i="1"/>
  <c r="G78" i="1"/>
  <c r="I78" i="1" s="1"/>
  <c r="G79" i="1"/>
  <c r="I79" i="1" s="1"/>
  <c r="G80" i="1"/>
  <c r="I80" i="1" s="1"/>
  <c r="G81" i="1"/>
  <c r="I81" i="1" s="1"/>
  <c r="G82" i="1"/>
  <c r="I82" i="1" s="1"/>
  <c r="G83" i="1"/>
  <c r="G84" i="1"/>
  <c r="I84" i="1" s="1"/>
  <c r="G85" i="1"/>
  <c r="G86" i="1"/>
  <c r="I86" i="1" s="1"/>
  <c r="G87" i="1"/>
  <c r="G88" i="1"/>
  <c r="I88" i="1" s="1"/>
  <c r="G89" i="1"/>
  <c r="I89" i="1" s="1"/>
  <c r="G90" i="1"/>
  <c r="I90" i="1" s="1"/>
  <c r="G91" i="1"/>
  <c r="G92" i="1"/>
  <c r="I92" i="1" s="1"/>
  <c r="G93" i="1"/>
  <c r="G94" i="1"/>
  <c r="I94" i="1" s="1"/>
  <c r="G95" i="1"/>
  <c r="I95" i="1" s="1"/>
  <c r="G96" i="1"/>
  <c r="I96" i="1" s="1"/>
  <c r="G97" i="1"/>
  <c r="I97" i="1" s="1"/>
  <c r="G98" i="1"/>
  <c r="I98" i="1" s="1"/>
  <c r="G99" i="1"/>
  <c r="G100" i="1"/>
  <c r="I100" i="1" s="1"/>
  <c r="G101" i="1"/>
  <c r="G102" i="1"/>
  <c r="I102" i="1" s="1"/>
  <c r="G103" i="1"/>
  <c r="G104" i="1"/>
  <c r="I104" i="1" s="1"/>
  <c r="G105" i="1"/>
  <c r="I105" i="1" s="1"/>
  <c r="G106" i="1"/>
  <c r="I106" i="1" s="1"/>
  <c r="G107" i="1"/>
  <c r="G108" i="1"/>
  <c r="I108" i="1" s="1"/>
  <c r="G109" i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G116" i="1"/>
  <c r="I116" i="1" s="1"/>
  <c r="G117" i="1"/>
  <c r="G118" i="1"/>
  <c r="I118" i="1" s="1"/>
  <c r="G119" i="1"/>
  <c r="G120" i="1"/>
  <c r="I120" i="1" s="1"/>
  <c r="G7" i="1"/>
  <c r="I7" i="1" s="1"/>
  <c r="F9" i="1"/>
  <c r="F10" i="1"/>
  <c r="H10" i="1" s="1"/>
  <c r="J10" i="1" s="1"/>
  <c r="F11" i="1"/>
  <c r="H11" i="1" s="1"/>
  <c r="F12" i="1"/>
  <c r="H12" i="1" s="1"/>
  <c r="J12" i="1" s="1"/>
  <c r="F13" i="1"/>
  <c r="H13" i="1" s="1"/>
  <c r="J13" i="1" s="1"/>
  <c r="F14" i="1"/>
  <c r="H14" i="1" s="1"/>
  <c r="J14" i="1" s="1"/>
  <c r="F15" i="1"/>
  <c r="H15" i="1" s="1"/>
  <c r="F16" i="1"/>
  <c r="H16" i="1" s="1"/>
  <c r="J16" i="1" s="1"/>
  <c r="F17" i="1"/>
  <c r="F18" i="1"/>
  <c r="H18" i="1" s="1"/>
  <c r="J18" i="1" s="1"/>
  <c r="F19" i="1"/>
  <c r="H19" i="1" s="1"/>
  <c r="F20" i="1"/>
  <c r="H20" i="1" s="1"/>
  <c r="J20" i="1" s="1"/>
  <c r="F21" i="1"/>
  <c r="H21" i="1" s="1"/>
  <c r="J21" i="1" s="1"/>
  <c r="F22" i="1"/>
  <c r="H22" i="1" s="1"/>
  <c r="J22" i="1" s="1"/>
  <c r="F23" i="1"/>
  <c r="H23" i="1" s="1"/>
  <c r="F24" i="1"/>
  <c r="H24" i="1" s="1"/>
  <c r="J24" i="1" s="1"/>
  <c r="F25" i="1"/>
  <c r="F26" i="1"/>
  <c r="H26" i="1" s="1"/>
  <c r="J26" i="1" s="1"/>
  <c r="F27" i="1"/>
  <c r="H27" i="1" s="1"/>
  <c r="F28" i="1"/>
  <c r="H28" i="1" s="1"/>
  <c r="J28" i="1" s="1"/>
  <c r="F29" i="1"/>
  <c r="H29" i="1" s="1"/>
  <c r="J29" i="1" s="1"/>
  <c r="F30" i="1"/>
  <c r="H30" i="1" s="1"/>
  <c r="J30" i="1" s="1"/>
  <c r="F31" i="1"/>
  <c r="H31" i="1" s="1"/>
  <c r="J31" i="1" s="1"/>
  <c r="F32" i="1"/>
  <c r="H32" i="1" s="1"/>
  <c r="J32" i="1" s="1"/>
  <c r="F33" i="1"/>
  <c r="F34" i="1"/>
  <c r="H34" i="1" s="1"/>
  <c r="J34" i="1" s="1"/>
  <c r="F35" i="1"/>
  <c r="H35" i="1" s="1"/>
  <c r="F36" i="1"/>
  <c r="H36" i="1" s="1"/>
  <c r="J36" i="1" s="1"/>
  <c r="F37" i="1"/>
  <c r="H37" i="1" s="1"/>
  <c r="J37" i="1" s="1"/>
  <c r="F38" i="1"/>
  <c r="H38" i="1" s="1"/>
  <c r="J38" i="1" s="1"/>
  <c r="F39" i="1"/>
  <c r="H39" i="1" s="1"/>
  <c r="J39" i="1" s="1"/>
  <c r="F40" i="1"/>
  <c r="H40" i="1" s="1"/>
  <c r="J40" i="1" s="1"/>
  <c r="F41" i="1"/>
  <c r="F42" i="1"/>
  <c r="H42" i="1" s="1"/>
  <c r="J42" i="1" s="1"/>
  <c r="F43" i="1"/>
  <c r="H43" i="1" s="1"/>
  <c r="F44" i="1"/>
  <c r="H44" i="1" s="1"/>
  <c r="J44" i="1" s="1"/>
  <c r="F45" i="1"/>
  <c r="H45" i="1" s="1"/>
  <c r="J45" i="1" s="1"/>
  <c r="F46" i="1"/>
  <c r="H46" i="1" s="1"/>
  <c r="J46" i="1" s="1"/>
  <c r="F47" i="1"/>
  <c r="H47" i="1" s="1"/>
  <c r="J47" i="1" s="1"/>
  <c r="F48" i="1"/>
  <c r="H48" i="1" s="1"/>
  <c r="J48" i="1" s="1"/>
  <c r="F49" i="1"/>
  <c r="F50" i="1"/>
  <c r="H50" i="1" s="1"/>
  <c r="J50" i="1" s="1"/>
  <c r="F51" i="1"/>
  <c r="H51" i="1" s="1"/>
  <c r="F52" i="1"/>
  <c r="H52" i="1" s="1"/>
  <c r="J52" i="1" s="1"/>
  <c r="F53" i="1"/>
  <c r="H53" i="1" s="1"/>
  <c r="J53" i="1" s="1"/>
  <c r="F54" i="1"/>
  <c r="H54" i="1" s="1"/>
  <c r="J54" i="1" s="1"/>
  <c r="F55" i="1"/>
  <c r="H55" i="1" s="1"/>
  <c r="J55" i="1" s="1"/>
  <c r="F56" i="1"/>
  <c r="H56" i="1" s="1"/>
  <c r="J56" i="1" s="1"/>
  <c r="F57" i="1"/>
  <c r="F58" i="1"/>
  <c r="H58" i="1" s="1"/>
  <c r="J58" i="1" s="1"/>
  <c r="F59" i="1"/>
  <c r="H59" i="1" s="1"/>
  <c r="F60" i="1"/>
  <c r="H60" i="1" s="1"/>
  <c r="J60" i="1" s="1"/>
  <c r="F61" i="1"/>
  <c r="H61" i="1" s="1"/>
  <c r="J61" i="1" s="1"/>
  <c r="F62" i="1"/>
  <c r="H62" i="1" s="1"/>
  <c r="J62" i="1" s="1"/>
  <c r="F63" i="1"/>
  <c r="H63" i="1" s="1"/>
  <c r="J63" i="1" s="1"/>
  <c r="F64" i="1"/>
  <c r="H64" i="1" s="1"/>
  <c r="J64" i="1" s="1"/>
  <c r="F65" i="1"/>
  <c r="F66" i="1"/>
  <c r="H66" i="1" s="1"/>
  <c r="J66" i="1" s="1"/>
  <c r="F67" i="1"/>
  <c r="H67" i="1" s="1"/>
  <c r="F68" i="1"/>
  <c r="H68" i="1" s="1"/>
  <c r="J68" i="1" s="1"/>
  <c r="F69" i="1"/>
  <c r="H69" i="1" s="1"/>
  <c r="J69" i="1" s="1"/>
  <c r="F70" i="1"/>
  <c r="H70" i="1" s="1"/>
  <c r="J70" i="1" s="1"/>
  <c r="F71" i="1"/>
  <c r="H71" i="1" s="1"/>
  <c r="J71" i="1" s="1"/>
  <c r="F72" i="1"/>
  <c r="H72" i="1" s="1"/>
  <c r="J72" i="1" s="1"/>
  <c r="F73" i="1"/>
  <c r="F74" i="1"/>
  <c r="H74" i="1" s="1"/>
  <c r="J74" i="1" s="1"/>
  <c r="F75" i="1"/>
  <c r="H75" i="1" s="1"/>
  <c r="F76" i="1"/>
  <c r="H76" i="1" s="1"/>
  <c r="J76" i="1" s="1"/>
  <c r="F77" i="1"/>
  <c r="H77" i="1" s="1"/>
  <c r="J77" i="1" s="1"/>
  <c r="F78" i="1"/>
  <c r="H78" i="1" s="1"/>
  <c r="J78" i="1" s="1"/>
  <c r="F79" i="1"/>
  <c r="H79" i="1" s="1"/>
  <c r="J79" i="1" s="1"/>
  <c r="F80" i="1"/>
  <c r="H80" i="1" s="1"/>
  <c r="J80" i="1" s="1"/>
  <c r="F81" i="1"/>
  <c r="F82" i="1"/>
  <c r="H82" i="1" s="1"/>
  <c r="J82" i="1" s="1"/>
  <c r="F83" i="1"/>
  <c r="H83" i="1" s="1"/>
  <c r="F84" i="1"/>
  <c r="H84" i="1" s="1"/>
  <c r="J84" i="1" s="1"/>
  <c r="F85" i="1"/>
  <c r="H85" i="1" s="1"/>
  <c r="J85" i="1" s="1"/>
  <c r="F86" i="1"/>
  <c r="H86" i="1" s="1"/>
  <c r="J86" i="1" s="1"/>
  <c r="F87" i="1"/>
  <c r="H87" i="1" s="1"/>
  <c r="J87" i="1" s="1"/>
  <c r="F88" i="1"/>
  <c r="H88" i="1" s="1"/>
  <c r="J88" i="1" s="1"/>
  <c r="F89" i="1"/>
  <c r="F90" i="1"/>
  <c r="H90" i="1" s="1"/>
  <c r="J90" i="1" s="1"/>
  <c r="F91" i="1"/>
  <c r="H91" i="1" s="1"/>
  <c r="J91" i="1" s="1"/>
  <c r="F92" i="1"/>
  <c r="H92" i="1" s="1"/>
  <c r="J92" i="1" s="1"/>
  <c r="F93" i="1"/>
  <c r="H93" i="1" s="1"/>
  <c r="J93" i="1" s="1"/>
  <c r="F94" i="1"/>
  <c r="H94" i="1" s="1"/>
  <c r="J94" i="1" s="1"/>
  <c r="F95" i="1"/>
  <c r="H95" i="1" s="1"/>
  <c r="J95" i="1" s="1"/>
  <c r="F96" i="1"/>
  <c r="H96" i="1" s="1"/>
  <c r="J96" i="1" s="1"/>
  <c r="F97" i="1"/>
  <c r="F98" i="1"/>
  <c r="H98" i="1" s="1"/>
  <c r="J98" i="1" s="1"/>
  <c r="F99" i="1"/>
  <c r="H99" i="1" s="1"/>
  <c r="F100" i="1"/>
  <c r="H100" i="1" s="1"/>
  <c r="J100" i="1" s="1"/>
  <c r="F101" i="1"/>
  <c r="H101" i="1" s="1"/>
  <c r="J101" i="1" s="1"/>
  <c r="F102" i="1"/>
  <c r="H102" i="1" s="1"/>
  <c r="F103" i="1"/>
  <c r="H103" i="1" s="1"/>
  <c r="J103" i="1" s="1"/>
  <c r="F104" i="1"/>
  <c r="H104" i="1" s="1"/>
  <c r="J104" i="1" s="1"/>
  <c r="F105" i="1"/>
  <c r="F106" i="1"/>
  <c r="H106" i="1" s="1"/>
  <c r="J106" i="1" s="1"/>
  <c r="F107" i="1"/>
  <c r="H107" i="1" s="1"/>
  <c r="J107" i="1" s="1"/>
  <c r="F108" i="1"/>
  <c r="H108" i="1" s="1"/>
  <c r="J108" i="1" s="1"/>
  <c r="F109" i="1"/>
  <c r="H109" i="1" s="1"/>
  <c r="J109" i="1" s="1"/>
  <c r="F110" i="1"/>
  <c r="H110" i="1" s="1"/>
  <c r="F111" i="1"/>
  <c r="H111" i="1" s="1"/>
  <c r="J111" i="1" s="1"/>
  <c r="F112" i="1"/>
  <c r="H112" i="1" s="1"/>
  <c r="J112" i="1" s="1"/>
  <c r="F113" i="1"/>
  <c r="F114" i="1"/>
  <c r="H114" i="1" s="1"/>
  <c r="J114" i="1" s="1"/>
  <c r="F115" i="1"/>
  <c r="H115" i="1" s="1"/>
  <c r="F116" i="1"/>
  <c r="H116" i="1" s="1"/>
  <c r="F117" i="1"/>
  <c r="H117" i="1" s="1"/>
  <c r="J117" i="1" s="1"/>
  <c r="F118" i="1"/>
  <c r="H118" i="1" s="1"/>
  <c r="F119" i="1"/>
  <c r="H119" i="1" s="1"/>
  <c r="J119" i="1" s="1"/>
  <c r="F120" i="1"/>
  <c r="H120" i="1" s="1"/>
  <c r="J120" i="1" s="1"/>
  <c r="F8" i="1"/>
  <c r="H8" i="1" s="1"/>
  <c r="J8" i="1" s="1"/>
  <c r="F7" i="1"/>
  <c r="H7" i="1" s="1"/>
  <c r="K116" i="1" l="1"/>
  <c r="J116" i="1"/>
  <c r="J7" i="1"/>
  <c r="K118" i="1"/>
  <c r="M118" i="1" s="1"/>
  <c r="J118" i="1"/>
  <c r="K110" i="1"/>
  <c r="M110" i="1" s="1"/>
  <c r="J110" i="1"/>
  <c r="K102" i="1"/>
  <c r="M102" i="1" s="1"/>
  <c r="J102" i="1"/>
  <c r="J113" i="1"/>
  <c r="J97" i="1"/>
  <c r="J81" i="1"/>
  <c r="J65" i="1"/>
  <c r="J49" i="1"/>
  <c r="J33" i="1"/>
  <c r="J17" i="1"/>
  <c r="J73" i="1"/>
  <c r="J41" i="1"/>
  <c r="J25" i="1"/>
  <c r="J9" i="1"/>
  <c r="J105" i="1"/>
  <c r="J89" i="1"/>
  <c r="J57" i="1"/>
  <c r="K75" i="1"/>
  <c r="J11" i="1"/>
  <c r="M119" i="1"/>
  <c r="K119" i="1"/>
  <c r="K59" i="1"/>
  <c r="K120" i="1"/>
  <c r="K100" i="1"/>
  <c r="K94" i="1"/>
  <c r="K86" i="1"/>
  <c r="K84" i="1"/>
  <c r="K60" i="1"/>
  <c r="K65" i="1"/>
  <c r="K67" i="1"/>
  <c r="K68" i="1"/>
  <c r="K76" i="1"/>
  <c r="M76" i="1" s="1"/>
  <c r="K113" i="1"/>
  <c r="K105" i="1"/>
  <c r="K97" i="1"/>
  <c r="K89" i="1"/>
  <c r="K81" i="1"/>
  <c r="K111" i="1"/>
  <c r="M111" i="1" s="1"/>
  <c r="K95" i="1"/>
  <c r="K78" i="1"/>
  <c r="K62" i="1"/>
  <c r="M116" i="1"/>
  <c r="K72" i="1"/>
  <c r="M72" i="1" s="1"/>
  <c r="K64" i="1"/>
  <c r="K108" i="1"/>
  <c r="K92" i="1"/>
  <c r="K73" i="1"/>
  <c r="K114" i="1"/>
  <c r="M114" i="1" s="1"/>
  <c r="K106" i="1"/>
  <c r="K98" i="1"/>
  <c r="M98" i="1" s="1"/>
  <c r="K90" i="1"/>
  <c r="M90" i="1" s="1"/>
  <c r="K82" i="1"/>
  <c r="K103" i="1"/>
  <c r="M103" i="1" s="1"/>
  <c r="K87" i="1"/>
  <c r="K70" i="1"/>
  <c r="M82" i="1"/>
  <c r="K117" i="1"/>
  <c r="K109" i="1"/>
  <c r="K101" i="1"/>
  <c r="K93" i="1"/>
  <c r="K85" i="1"/>
  <c r="M85" i="1" s="1"/>
  <c r="K79" i="1"/>
  <c r="M75" i="1"/>
  <c r="K71" i="1"/>
  <c r="K63" i="1"/>
  <c r="K115" i="1"/>
  <c r="K112" i="1"/>
  <c r="K107" i="1"/>
  <c r="M107" i="1" s="1"/>
  <c r="K104" i="1"/>
  <c r="K99" i="1"/>
  <c r="K96" i="1"/>
  <c r="K91" i="1"/>
  <c r="M91" i="1" s="1"/>
  <c r="K88" i="1"/>
  <c r="M88" i="1" s="1"/>
  <c r="K83" i="1"/>
  <c r="K80" i="1"/>
  <c r="K77" i="1"/>
  <c r="M77" i="1" s="1"/>
  <c r="K74" i="1"/>
  <c r="K69" i="1"/>
  <c r="M69" i="1" s="1"/>
  <c r="K66" i="1"/>
  <c r="K61" i="1"/>
  <c r="K58" i="1"/>
  <c r="M58" i="1" s="1"/>
  <c r="D2" i="9"/>
  <c r="E2" i="9" s="1"/>
  <c r="M71" i="1" l="1"/>
  <c r="M79" i="1"/>
  <c r="M99" i="1"/>
  <c r="M115" i="1"/>
  <c r="M87" i="1"/>
  <c r="M78" i="1"/>
  <c r="M68" i="1"/>
  <c r="M70" i="1"/>
  <c r="M65" i="1"/>
  <c r="M105" i="1"/>
  <c r="M63" i="1"/>
  <c r="M100" i="1"/>
  <c r="M60" i="1"/>
  <c r="M59" i="1"/>
  <c r="M80" i="1"/>
  <c r="M67" i="1"/>
  <c r="M81" i="1"/>
  <c r="M113" i="1"/>
  <c r="M86" i="1"/>
  <c r="M120" i="1"/>
  <c r="M117" i="1"/>
  <c r="M112" i="1"/>
  <c r="M109" i="1"/>
  <c r="M108" i="1"/>
  <c r="M106" i="1"/>
  <c r="M104" i="1"/>
  <c r="M101" i="1"/>
  <c r="M96" i="1"/>
  <c r="M95" i="1"/>
  <c r="M94" i="1"/>
  <c r="M89" i="1"/>
  <c r="M84" i="1"/>
  <c r="M83" i="1"/>
  <c r="M61" i="1"/>
  <c r="M62" i="1"/>
  <c r="M64" i="1"/>
  <c r="M66" i="1"/>
  <c r="M92" i="1"/>
  <c r="M73" i="1"/>
  <c r="M93" i="1"/>
  <c r="M74" i="1"/>
  <c r="M97" i="1"/>
  <c r="J2" i="9"/>
  <c r="F2" i="9" l="1"/>
  <c r="G2" i="9" s="1"/>
  <c r="K2" i="9" s="1"/>
  <c r="L2" i="9" s="1"/>
  <c r="O4" i="9" s="1"/>
  <c r="K11" i="1" l="1"/>
  <c r="K15" i="1"/>
  <c r="K19" i="1"/>
  <c r="K23" i="1"/>
  <c r="K27" i="1"/>
  <c r="K31" i="1"/>
  <c r="K35" i="1"/>
  <c r="K39" i="1"/>
  <c r="K43" i="1"/>
  <c r="K47" i="1"/>
  <c r="K51" i="1"/>
  <c r="K55" i="1"/>
  <c r="K10" i="1"/>
  <c r="K14" i="1"/>
  <c r="K18" i="1"/>
  <c r="K22" i="1"/>
  <c r="K26" i="1"/>
  <c r="K30" i="1"/>
  <c r="K34" i="1"/>
  <c r="K38" i="1"/>
  <c r="K42" i="1"/>
  <c r="K46" i="1"/>
  <c r="K50" i="1"/>
  <c r="K54" i="1"/>
  <c r="K7" i="1"/>
  <c r="M55" i="1" l="1"/>
  <c r="M23" i="1"/>
  <c r="M54" i="1"/>
  <c r="M50" i="1"/>
  <c r="M42" i="1"/>
  <c r="M38" i="1"/>
  <c r="M34" i="1"/>
  <c r="M26" i="1"/>
  <c r="M22" i="1"/>
  <c r="M18" i="1"/>
  <c r="M14" i="1"/>
  <c r="M51" i="1"/>
  <c r="M35" i="1"/>
  <c r="M19" i="1"/>
  <c r="M47" i="1"/>
  <c r="M31" i="1"/>
  <c r="M15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2" i="3"/>
  <c r="M11" i="1"/>
  <c r="M27" i="1"/>
  <c r="M39" i="1"/>
  <c r="M43" i="1"/>
  <c r="M30" i="1"/>
  <c r="M46" i="1"/>
  <c r="M13" i="1" l="1"/>
  <c r="M29" i="1"/>
  <c r="M45" i="1"/>
  <c r="M16" i="1"/>
  <c r="M24" i="1"/>
  <c r="M32" i="1"/>
  <c r="M40" i="1"/>
  <c r="M48" i="1"/>
  <c r="M56" i="1"/>
  <c r="M17" i="1"/>
  <c r="M33" i="1"/>
  <c r="M49" i="1"/>
  <c r="M21" i="1"/>
  <c r="M53" i="1"/>
  <c r="M12" i="1"/>
  <c r="M20" i="1"/>
  <c r="M28" i="1"/>
  <c r="M36" i="1"/>
  <c r="M44" i="1"/>
  <c r="M52" i="1"/>
  <c r="M37" i="1"/>
  <c r="M9" i="1"/>
  <c r="M25" i="1"/>
  <c r="M41" i="1"/>
  <c r="M57" i="1"/>
  <c r="M8" i="1"/>
  <c r="M10" i="1"/>
</calcChain>
</file>

<file path=xl/comments1.xml><?xml version="1.0" encoding="utf-8"?>
<comments xmlns="http://schemas.openxmlformats.org/spreadsheetml/2006/main">
  <authors>
    <author>Author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Winter Solstice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Vernal Equinox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Summer Solstice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Winter Solstice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Vernal Equinox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Summer Solstice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Winter Solstice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Vernal Equinox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Summer Solstice</t>
        </r>
      </text>
    </comment>
  </commentList>
</comments>
</file>

<file path=xl/sharedStrings.xml><?xml version="1.0" encoding="utf-8"?>
<sst xmlns="http://schemas.openxmlformats.org/spreadsheetml/2006/main" count="46" uniqueCount="38">
  <si>
    <t>P(h,k)</t>
  </si>
  <si>
    <t>x</t>
  </si>
  <si>
    <t>y</t>
  </si>
  <si>
    <t>Date</t>
  </si>
  <si>
    <t>Julian DOY</t>
  </si>
  <si>
    <t>EoT Tilted Circular</t>
  </si>
  <si>
    <t>EoT No Tilt (theoretical)</t>
  </si>
  <si>
    <t>Difference from Theory</t>
  </si>
  <si>
    <t>Difference Squared</t>
  </si>
  <si>
    <t>Pixels Per Inch</t>
  </si>
  <si>
    <r>
      <t xml:space="preserve">Dec of Sun </t>
    </r>
    <r>
      <rPr>
        <sz val="11"/>
        <color theme="1"/>
        <rFont val="Calibri"/>
        <family val="2"/>
      </rPr>
      <t>δ
(Degrees)</t>
    </r>
  </si>
  <si>
    <r>
      <t xml:space="preserve">Sun Altitude 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 xml:space="preserve"> (a)
(Degrees)</t>
    </r>
  </si>
  <si>
    <t>Sun Az (A)
(Degrees)</t>
  </si>
  <si>
    <t>Y
(Inches)</t>
  </si>
  <si>
    <t>X
(Inches)</t>
  </si>
  <si>
    <t>h - Needle Height
(Inches)</t>
  </si>
  <si>
    <t>Calculated Latitude
(Degrees)</t>
  </si>
  <si>
    <t>HA of Sun H
(Degrees)</t>
  </si>
  <si>
    <t>Equation of Time
(Minutes)</t>
  </si>
  <si>
    <t>Julian
DOY</t>
  </si>
  <si>
    <t>Angle of Mean Sun (ε)</t>
  </si>
  <si>
    <t>Angle of True Sun (β)</t>
  </si>
  <si>
    <t>EoT Calculated
from Activity #3
(Minutes)</t>
  </si>
  <si>
    <t>EoT No Tilt 
Calculated
(Degrees)</t>
  </si>
  <si>
    <t>Step 3a (λ)</t>
  </si>
  <si>
    <t>Step3a (ν)</t>
  </si>
  <si>
    <t>Center Line</t>
  </si>
  <si>
    <t>Point Position</t>
  </si>
  <si>
    <t>Delta from Center Line</t>
  </si>
  <si>
    <t>X</t>
  </si>
  <si>
    <t>Y</t>
  </si>
  <si>
    <t>Eccentricity (trial &amp; error)</t>
  </si>
  <si>
    <t>Sum of Squares</t>
  </si>
  <si>
    <t>Best Fit</t>
  </si>
  <si>
    <t>Eccentricity</t>
  </si>
  <si>
    <t>Trial and Error Results for Eccentricity</t>
  </si>
  <si>
    <t>α Tilt of Earth's Axis</t>
  </si>
  <si>
    <t>Earth's Actual Eccentricity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</si>
</sst>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2" fillId="0" borderId="0" xfId="0" applyFont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5" xfId="0" applyFill="1" applyBorder="1"/>
    <xf numFmtId="165" fontId="0" fillId="0" borderId="6" xfId="0" applyNumberFormat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4" fontId="0" fillId="0" borderId="3" xfId="0" applyNumberFormat="1" applyFill="1" applyBorder="1"/>
    <xf numFmtId="4" fontId="0" fillId="0" borderId="4" xfId="0" applyNumberFormat="1" applyFill="1" applyBorder="1"/>
    <xf numFmtId="0" fontId="1" fillId="0" borderId="1" xfId="0" applyFont="1" applyBorder="1"/>
    <xf numFmtId="0" fontId="0" fillId="0" borderId="2" xfId="0" applyBorder="1"/>
    <xf numFmtId="165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Declination vs. Hour Angle</a:t>
            </a:r>
          </a:p>
        </c:rich>
      </c:tx>
      <c:layout>
        <c:manualLayout>
          <c:xMode val="edge"/>
          <c:yMode val="edge"/>
          <c:x val="0.16934305863700738"/>
          <c:y val="3.87007573855759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93216455677846"/>
          <c:y val="0.13218334070397525"/>
          <c:w val="0.84775240111560646"/>
          <c:h val="0.771264965355329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'Activity #2'!$L$7:$L$120</c:f>
              <c:numCache>
                <c:formatCode>0.00</c:formatCode>
                <c:ptCount val="114"/>
                <c:pt idx="0">
                  <c:v>-17.765405305110015</c:v>
                </c:pt>
                <c:pt idx="1">
                  <c:v>-17.960846094019317</c:v>
                </c:pt>
                <c:pt idx="2">
                  <c:v>-19.544893432492085</c:v>
                </c:pt>
                <c:pt idx="3">
                  <c:v>-19.759887072161632</c:v>
                </c:pt>
                <c:pt idx="4">
                  <c:v>-19.946628900008957</c:v>
                </c:pt>
                <c:pt idx="5">
                  <c:v>-20.785872135885686</c:v>
                </c:pt>
                <c:pt idx="6">
                  <c:v>-21.584863133641601</c:v>
                </c:pt>
                <c:pt idx="7">
                  <c:v>-22.126044114837939</c:v>
                </c:pt>
                <c:pt idx="8">
                  <c:v>-22.2467901058086</c:v>
                </c:pt>
                <c:pt idx="9">
                  <c:v>-22.372342131758803</c:v>
                </c:pt>
                <c:pt idx="10">
                  <c:v>-22.842827966183918</c:v>
                </c:pt>
                <c:pt idx="11">
                  <c:v>-23.05770196008671</c:v>
                </c:pt>
                <c:pt idx="12">
                  <c:v>-23.60928055707598</c:v>
                </c:pt>
                <c:pt idx="13">
                  <c:v>-23.709416183932795</c:v>
                </c:pt>
                <c:pt idx="14">
                  <c:v>-23.696151957511095</c:v>
                </c:pt>
                <c:pt idx="15">
                  <c:v>-23.399643222951454</c:v>
                </c:pt>
                <c:pt idx="16">
                  <c:v>-23.324755675563857</c:v>
                </c:pt>
                <c:pt idx="17">
                  <c:v>-23.240965404956079</c:v>
                </c:pt>
                <c:pt idx="18">
                  <c:v>-23.123181186180044</c:v>
                </c:pt>
                <c:pt idx="19">
                  <c:v>-22.956125801707501</c:v>
                </c:pt>
                <c:pt idx="20">
                  <c:v>-22.870292862956845</c:v>
                </c:pt>
                <c:pt idx="21">
                  <c:v>-22.792704190909205</c:v>
                </c:pt>
                <c:pt idx="22">
                  <c:v>-22.526387368155333</c:v>
                </c:pt>
                <c:pt idx="23">
                  <c:v>-22.347349752275832</c:v>
                </c:pt>
                <c:pt idx="24">
                  <c:v>-22.176161214736201</c:v>
                </c:pt>
                <c:pt idx="25">
                  <c:v>-21.422133957009038</c:v>
                </c:pt>
                <c:pt idx="26">
                  <c:v>-20.370565870064343</c:v>
                </c:pt>
                <c:pt idx="27">
                  <c:v>-19.667605317308652</c:v>
                </c:pt>
                <c:pt idx="28">
                  <c:v>-19.414262062701841</c:v>
                </c:pt>
                <c:pt idx="29">
                  <c:v>-15.92192549902547</c:v>
                </c:pt>
                <c:pt idx="30">
                  <c:v>-15.588975400937253</c:v>
                </c:pt>
                <c:pt idx="31">
                  <c:v>-13.994983234743385</c:v>
                </c:pt>
                <c:pt idx="32">
                  <c:v>-13.724911373295168</c:v>
                </c:pt>
                <c:pt idx="33">
                  <c:v>-13.288832779510217</c:v>
                </c:pt>
                <c:pt idx="34">
                  <c:v>-11.677851724055522</c:v>
                </c:pt>
                <c:pt idx="35">
                  <c:v>-11.331570270632396</c:v>
                </c:pt>
                <c:pt idx="36">
                  <c:v>-11.033398468848226</c:v>
                </c:pt>
                <c:pt idx="37">
                  <c:v>-10.651949890997328</c:v>
                </c:pt>
                <c:pt idx="38">
                  <c:v>-10.233211500329894</c:v>
                </c:pt>
                <c:pt idx="39">
                  <c:v>-9.8837916715141105</c:v>
                </c:pt>
                <c:pt idx="40">
                  <c:v>-8.7728929627952841</c:v>
                </c:pt>
                <c:pt idx="41">
                  <c:v>-8.3212994899554431</c:v>
                </c:pt>
                <c:pt idx="42">
                  <c:v>-5.6240190638036394</c:v>
                </c:pt>
                <c:pt idx="43">
                  <c:v>-2.7114691229948131</c:v>
                </c:pt>
                <c:pt idx="44">
                  <c:v>-2.349968805124993</c:v>
                </c:pt>
                <c:pt idx="45">
                  <c:v>-0.92737736614937982</c:v>
                </c:pt>
                <c:pt idx="46">
                  <c:v>-0.46547451949537555</c:v>
                </c:pt>
                <c:pt idx="47">
                  <c:v>-7.7818320046964665E-2</c:v>
                </c:pt>
                <c:pt idx="48">
                  <c:v>0.3687914198241482</c:v>
                </c:pt>
                <c:pt idx="49">
                  <c:v>0.83509814320028419</c:v>
                </c:pt>
                <c:pt idx="50">
                  <c:v>2.865957471425296</c:v>
                </c:pt>
                <c:pt idx="51">
                  <c:v>3.3361918817307146</c:v>
                </c:pt>
                <c:pt idx="52">
                  <c:v>3.7972406688576292</c:v>
                </c:pt>
                <c:pt idx="53">
                  <c:v>5.3846792673986554</c:v>
                </c:pt>
                <c:pt idx="54">
                  <c:v>7.1324650832298628</c:v>
                </c:pt>
                <c:pt idx="55">
                  <c:v>7.6706587024697415</c:v>
                </c:pt>
                <c:pt idx="56">
                  <c:v>8.1821106826091157</c:v>
                </c:pt>
                <c:pt idx="57">
                  <c:v>8.8844980398223683</c:v>
                </c:pt>
                <c:pt idx="58">
                  <c:v>10.303043016409811</c:v>
                </c:pt>
                <c:pt idx="59">
                  <c:v>10.320406785822675</c:v>
                </c:pt>
                <c:pt idx="60">
                  <c:v>10.720944378100114</c:v>
                </c:pt>
                <c:pt idx="61">
                  <c:v>11.798370469965185</c:v>
                </c:pt>
                <c:pt idx="62">
                  <c:v>12.89790478667058</c:v>
                </c:pt>
                <c:pt idx="63">
                  <c:v>15.351441364800953</c:v>
                </c:pt>
                <c:pt idx="64">
                  <c:v>18.26207777335777</c:v>
                </c:pt>
                <c:pt idx="65">
                  <c:v>18.519603324847399</c:v>
                </c:pt>
                <c:pt idx="66">
                  <c:v>18.877947332649175</c:v>
                </c:pt>
                <c:pt idx="67">
                  <c:v>19.238633025931978</c:v>
                </c:pt>
                <c:pt idx="68">
                  <c:v>20.393294036148117</c:v>
                </c:pt>
                <c:pt idx="69">
                  <c:v>20.720381246082127</c:v>
                </c:pt>
                <c:pt idx="70">
                  <c:v>22.041846603184879</c:v>
                </c:pt>
                <c:pt idx="71">
                  <c:v>22.836525783469273</c:v>
                </c:pt>
                <c:pt idx="72">
                  <c:v>23.088743396193049</c:v>
                </c:pt>
                <c:pt idx="73">
                  <c:v>23.278166654423014</c:v>
                </c:pt>
                <c:pt idx="74">
                  <c:v>23.531526345636667</c:v>
                </c:pt>
                <c:pt idx="75">
                  <c:v>23.489069577872122</c:v>
                </c:pt>
                <c:pt idx="76">
                  <c:v>23.382329212628406</c:v>
                </c:pt>
                <c:pt idx="77">
                  <c:v>23.065643945355966</c:v>
                </c:pt>
                <c:pt idx="78">
                  <c:v>22.854990340164832</c:v>
                </c:pt>
                <c:pt idx="79">
                  <c:v>22.53970934416537</c:v>
                </c:pt>
                <c:pt idx="80">
                  <c:v>22.268201015075466</c:v>
                </c:pt>
                <c:pt idx="81">
                  <c:v>21.458634536785695</c:v>
                </c:pt>
                <c:pt idx="82">
                  <c:v>21.211508631556026</c:v>
                </c:pt>
                <c:pt idx="83">
                  <c:v>18.357127010032407</c:v>
                </c:pt>
                <c:pt idx="84">
                  <c:v>15.444607481788424</c:v>
                </c:pt>
                <c:pt idx="85">
                  <c:v>15.198247333292146</c:v>
                </c:pt>
                <c:pt idx="86">
                  <c:v>14.539531051053721</c:v>
                </c:pt>
                <c:pt idx="87">
                  <c:v>12.915368762272033</c:v>
                </c:pt>
                <c:pt idx="88">
                  <c:v>12.697449976402936</c:v>
                </c:pt>
                <c:pt idx="89">
                  <c:v>10.75578930428774</c:v>
                </c:pt>
                <c:pt idx="90">
                  <c:v>10.337763322264774</c:v>
                </c:pt>
                <c:pt idx="91">
                  <c:v>10.026456486851702</c:v>
                </c:pt>
                <c:pt idx="92">
                  <c:v>9.5630963599643337</c:v>
                </c:pt>
                <c:pt idx="93">
                  <c:v>8.1990540019633578</c:v>
                </c:pt>
                <c:pt idx="94">
                  <c:v>7.7365669019406802</c:v>
                </c:pt>
                <c:pt idx="95">
                  <c:v>7.3601310906336952</c:v>
                </c:pt>
                <c:pt idx="96">
                  <c:v>3.8716335036272782</c:v>
                </c:pt>
                <c:pt idx="97">
                  <c:v>2.8948276096271548</c:v>
                </c:pt>
                <c:pt idx="98">
                  <c:v>-2.8710824067903502</c:v>
                </c:pt>
                <c:pt idx="99">
                  <c:v>-3.3234223392014051</c:v>
                </c:pt>
                <c:pt idx="100">
                  <c:v>-4.1726650621115544</c:v>
                </c:pt>
                <c:pt idx="101">
                  <c:v>-4.6632255818070369</c:v>
                </c:pt>
                <c:pt idx="102">
                  <c:v>-5.0889915277467805</c:v>
                </c:pt>
                <c:pt idx="103">
                  <c:v>-5.5191341513857344</c:v>
                </c:pt>
                <c:pt idx="104">
                  <c:v>-5.9100605831543769</c:v>
                </c:pt>
                <c:pt idx="105">
                  <c:v>-8.8732344676739867</c:v>
                </c:pt>
                <c:pt idx="106">
                  <c:v>-12.810622006575523</c:v>
                </c:pt>
                <c:pt idx="107">
                  <c:v>-13.303871622413173</c:v>
                </c:pt>
                <c:pt idx="108">
                  <c:v>-15.044923508813042</c:v>
                </c:pt>
                <c:pt idx="109">
                  <c:v>-15.26270640036334</c:v>
                </c:pt>
                <c:pt idx="110">
                  <c:v>-15.557663409732283</c:v>
                </c:pt>
                <c:pt idx="111">
                  <c:v>-17.083000797930467</c:v>
                </c:pt>
                <c:pt idx="112">
                  <c:v>-17.292166510010599</c:v>
                </c:pt>
                <c:pt idx="113">
                  <c:v>-17.70815176313587</c:v>
                </c:pt>
              </c:numCache>
            </c:numRef>
          </c:xVal>
          <c:yVal>
            <c:numRef>
              <c:f>'Activity #2'!$M$7:$M$120</c:f>
              <c:numCache>
                <c:formatCode>0.00</c:formatCode>
                <c:ptCount val="114"/>
                <c:pt idx="0">
                  <c:v>3.8666562574266381</c:v>
                </c:pt>
                <c:pt idx="1">
                  <c:v>3.8111550407051755</c:v>
                </c:pt>
                <c:pt idx="2">
                  <c:v>3.4264791382152899</c:v>
                </c:pt>
                <c:pt idx="3">
                  <c:v>3.1871617166372257</c:v>
                </c:pt>
                <c:pt idx="4">
                  <c:v>3.0870925665202105</c:v>
                </c:pt>
                <c:pt idx="5">
                  <c:v>2.8324200867247606</c:v>
                </c:pt>
                <c:pt idx="6">
                  <c:v>2.4937111391427433</c:v>
                </c:pt>
                <c:pt idx="7">
                  <c:v>2.1227044889004008</c:v>
                </c:pt>
                <c:pt idx="8">
                  <c:v>2.0582080314080029</c:v>
                </c:pt>
                <c:pt idx="9">
                  <c:v>1.9246474922753363</c:v>
                </c:pt>
                <c:pt idx="10">
                  <c:v>1.5593053894243083</c:v>
                </c:pt>
                <c:pt idx="11">
                  <c:v>1.4371665543578083</c:v>
                </c:pt>
                <c:pt idx="12">
                  <c:v>0.54620446696753111</c:v>
                </c:pt>
                <c:pt idx="13">
                  <c:v>0.3334865392054886</c:v>
                </c:pt>
                <c:pt idx="14">
                  <c:v>0.16680413744885203</c:v>
                </c:pt>
                <c:pt idx="15">
                  <c:v>-0.24664690717250512</c:v>
                </c:pt>
                <c:pt idx="16">
                  <c:v>-0.60664778185419221</c:v>
                </c:pt>
                <c:pt idx="17">
                  <c:v>-0.6530704980915033</c:v>
                </c:pt>
                <c:pt idx="18">
                  <c:v>-0.83589352776969794</c:v>
                </c:pt>
                <c:pt idx="19">
                  <c:v>-1.1233452699756989</c:v>
                </c:pt>
                <c:pt idx="20">
                  <c:v>-1.1373026011167167</c:v>
                </c:pt>
                <c:pt idx="21">
                  <c:v>-1.2650338386112561</c:v>
                </c:pt>
                <c:pt idx="22">
                  <c:v>-1.767614646533306</c:v>
                </c:pt>
                <c:pt idx="23">
                  <c:v>-1.9489796850114194</c:v>
                </c:pt>
                <c:pt idx="24">
                  <c:v>-2.1199410283516844</c:v>
                </c:pt>
                <c:pt idx="25">
                  <c:v>-2.5513023586208377</c:v>
                </c:pt>
                <c:pt idx="26">
                  <c:v>-3.1770347301862811</c:v>
                </c:pt>
                <c:pt idx="27">
                  <c:v>-3.1324153594131148</c:v>
                </c:pt>
                <c:pt idx="28">
                  <c:v>-3.1388085250039603</c:v>
                </c:pt>
                <c:pt idx="29">
                  <c:v>-3.6207660006159257</c:v>
                </c:pt>
                <c:pt idx="30">
                  <c:v>-3.5783762902562342</c:v>
                </c:pt>
                <c:pt idx="31">
                  <c:v>-3.7805512806134285</c:v>
                </c:pt>
                <c:pt idx="32">
                  <c:v>-3.7304710453106291</c:v>
                </c:pt>
                <c:pt idx="33">
                  <c:v>-3.6347740297919375</c:v>
                </c:pt>
                <c:pt idx="34">
                  <c:v>-3.3970476951492015</c:v>
                </c:pt>
                <c:pt idx="35">
                  <c:v>-3.3895666058014911</c:v>
                </c:pt>
                <c:pt idx="36">
                  <c:v>-3.4675844820868402</c:v>
                </c:pt>
                <c:pt idx="37">
                  <c:v>-3.2531785633592571</c:v>
                </c:pt>
                <c:pt idx="38">
                  <c:v>-3.2779872599611526</c:v>
                </c:pt>
                <c:pt idx="39">
                  <c:v>-3.25326599271928</c:v>
                </c:pt>
                <c:pt idx="40">
                  <c:v>-3.3332605304920424</c:v>
                </c:pt>
                <c:pt idx="41">
                  <c:v>-3.2661982966350478</c:v>
                </c:pt>
                <c:pt idx="42">
                  <c:v>-2.9133197971274241</c:v>
                </c:pt>
                <c:pt idx="43">
                  <c:v>-2.4896985609149898</c:v>
                </c:pt>
                <c:pt idx="44">
                  <c:v>-2.4865165499038082</c:v>
                </c:pt>
                <c:pt idx="45">
                  <c:v>-2.1391727116215433</c:v>
                </c:pt>
                <c:pt idx="46">
                  <c:v>-2.03101555753936</c:v>
                </c:pt>
                <c:pt idx="47">
                  <c:v>-1.954419863638402</c:v>
                </c:pt>
                <c:pt idx="48">
                  <c:v>-1.8962309975412572</c:v>
                </c:pt>
                <c:pt idx="49">
                  <c:v>-1.7482167438863088</c:v>
                </c:pt>
                <c:pt idx="50">
                  <c:v>-1.5239067571083904</c:v>
                </c:pt>
                <c:pt idx="51">
                  <c:v>-1.4044426781503594</c:v>
                </c:pt>
                <c:pt idx="52">
                  <c:v>-1.3390393342690807</c:v>
                </c:pt>
                <c:pt idx="53">
                  <c:v>-0.98817144916245758</c:v>
                </c:pt>
                <c:pt idx="54">
                  <c:v>-0.66144871754392209</c:v>
                </c:pt>
                <c:pt idx="55">
                  <c:v>-0.62704327171964502</c:v>
                </c:pt>
                <c:pt idx="56">
                  <c:v>-0.61161212965356893</c:v>
                </c:pt>
                <c:pt idx="57">
                  <c:v>-0.33849352530441829</c:v>
                </c:pt>
                <c:pt idx="58">
                  <c:v>-0.20286561729104019</c:v>
                </c:pt>
                <c:pt idx="59">
                  <c:v>-0.1623277564314527</c:v>
                </c:pt>
                <c:pt idx="60">
                  <c:v>0</c:v>
                </c:pt>
                <c:pt idx="61">
                  <c:v>0.20686790468812147</c:v>
                </c:pt>
                <c:pt idx="62">
                  <c:v>0.33576143281242393</c:v>
                </c:pt>
                <c:pt idx="63">
                  <c:v>0.80177861043579013</c:v>
                </c:pt>
                <c:pt idx="64">
                  <c:v>0.8548185612249577</c:v>
                </c:pt>
                <c:pt idx="65">
                  <c:v>0.99338307605404164</c:v>
                </c:pt>
                <c:pt idx="66">
                  <c:v>1.1117269980468381</c:v>
                </c:pt>
                <c:pt idx="67">
                  <c:v>1.1169080863068008</c:v>
                </c:pt>
                <c:pt idx="68">
                  <c:v>0.92485453507513482</c:v>
                </c:pt>
                <c:pt idx="69">
                  <c:v>0.88219900218461023</c:v>
                </c:pt>
                <c:pt idx="70">
                  <c:v>0.66076172644617359</c:v>
                </c:pt>
                <c:pt idx="71">
                  <c:v>0.28588674864393493</c:v>
                </c:pt>
                <c:pt idx="72">
                  <c:v>0.1672870728512027</c:v>
                </c:pt>
                <c:pt idx="73">
                  <c:v>0.21561164263484991</c:v>
                </c:pt>
                <c:pt idx="74">
                  <c:v>-7.2097211973822212E-2</c:v>
                </c:pt>
                <c:pt idx="75">
                  <c:v>-0.26424836105819571</c:v>
                </c:pt>
                <c:pt idx="76">
                  <c:v>-0.67223629247678152</c:v>
                </c:pt>
                <c:pt idx="77">
                  <c:v>-0.83729231209481936</c:v>
                </c:pt>
                <c:pt idx="78">
                  <c:v>-0.95469580781017249</c:v>
                </c:pt>
                <c:pt idx="79">
                  <c:v>-1.1418076355173561</c:v>
                </c:pt>
                <c:pt idx="80">
                  <c:v>-1.1615942773042389</c:v>
                </c:pt>
                <c:pt idx="81">
                  <c:v>-1.2201437629698721</c:v>
                </c:pt>
                <c:pt idx="82">
                  <c:v>-1.1692388094821253</c:v>
                </c:pt>
                <c:pt idx="83">
                  <c:v>-1.5573926935425153</c:v>
                </c:pt>
                <c:pt idx="84">
                  <c:v>-1.2159863221225644</c:v>
                </c:pt>
                <c:pt idx="85">
                  <c:v>-1.1687043241587425</c:v>
                </c:pt>
                <c:pt idx="86">
                  <c:v>-1.0942508326341094</c:v>
                </c:pt>
                <c:pt idx="87">
                  <c:v>-0.7138958194129954</c:v>
                </c:pt>
                <c:pt idx="88">
                  <c:v>-0.62807052382107265</c:v>
                </c:pt>
                <c:pt idx="89">
                  <c:v>-0.28571083550425103</c:v>
                </c:pt>
                <c:pt idx="90">
                  <c:v>-0.14206851276300864</c:v>
                </c:pt>
                <c:pt idx="91">
                  <c:v>-6.06373044457943E-2</c:v>
                </c:pt>
                <c:pt idx="92">
                  <c:v>4.0178838061758614E-2</c:v>
                </c:pt>
                <c:pt idx="93">
                  <c:v>0.29595480105910821</c:v>
                </c:pt>
                <c:pt idx="94">
                  <c:v>0.43141851512573542</c:v>
                </c:pt>
                <c:pt idx="95">
                  <c:v>0.54634888259129455</c:v>
                </c:pt>
                <c:pt idx="96">
                  <c:v>1.6390162646506239</c:v>
                </c:pt>
                <c:pt idx="97">
                  <c:v>1.8008052546791808</c:v>
                </c:pt>
                <c:pt idx="98">
                  <c:v>2.8570842188868513</c:v>
                </c:pt>
                <c:pt idx="99">
                  <c:v>2.9551101773633612</c:v>
                </c:pt>
                <c:pt idx="100">
                  <c:v>3.1322961299834087</c:v>
                </c:pt>
                <c:pt idx="101">
                  <c:v>3.3063110506523978</c:v>
                </c:pt>
                <c:pt idx="102">
                  <c:v>3.3658114678877049</c:v>
                </c:pt>
                <c:pt idx="103">
                  <c:v>3.5055894757660955</c:v>
                </c:pt>
                <c:pt idx="104">
                  <c:v>3.5480333396721884</c:v>
                </c:pt>
                <c:pt idx="105">
                  <c:v>4.1456135809966215</c:v>
                </c:pt>
                <c:pt idx="106">
                  <c:v>4.5303128084776727</c:v>
                </c:pt>
                <c:pt idx="107">
                  <c:v>4.6577647185905597</c:v>
                </c:pt>
                <c:pt idx="108">
                  <c:v>4.8682575637131462</c:v>
                </c:pt>
                <c:pt idx="109">
                  <c:v>4.8052031027085018</c:v>
                </c:pt>
                <c:pt idx="110">
                  <c:v>4.7892525227611342</c:v>
                </c:pt>
                <c:pt idx="111">
                  <c:v>4.740112136854302</c:v>
                </c:pt>
                <c:pt idx="112">
                  <c:v>4.6921109126980376</c:v>
                </c:pt>
                <c:pt idx="113">
                  <c:v>4.674783467330295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75104"/>
        <c:axId val="203087872"/>
      </c:scatterChart>
      <c:valAx>
        <c:axId val="202975104"/>
        <c:scaling>
          <c:orientation val="minMax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Hour Angle (Degrees)</a:t>
                </a:r>
              </a:p>
            </c:rich>
          </c:tx>
          <c:layout>
            <c:manualLayout>
              <c:xMode val="edge"/>
              <c:yMode val="edge"/>
              <c:x val="0.38431886621907063"/>
              <c:y val="0.94646322673477923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3087872"/>
        <c:crosses val="autoZero"/>
        <c:crossBetween val="midCat"/>
      </c:valAx>
      <c:valAx>
        <c:axId val="203087872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Declination (Degrees)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29751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'Activity #2'!$F$7:$F$120</c:f>
              <c:numCache>
                <c:formatCode>General</c:formatCode>
                <c:ptCount val="114"/>
                <c:pt idx="0">
                  <c:v>-300</c:v>
                </c:pt>
                <c:pt idx="1">
                  <c:v>-297</c:v>
                </c:pt>
                <c:pt idx="2">
                  <c:v>-277</c:v>
                </c:pt>
                <c:pt idx="3">
                  <c:v>-259</c:v>
                </c:pt>
                <c:pt idx="4">
                  <c:v>-252</c:v>
                </c:pt>
                <c:pt idx="5">
                  <c:v>-236</c:v>
                </c:pt>
                <c:pt idx="6">
                  <c:v>-212</c:v>
                </c:pt>
                <c:pt idx="7">
                  <c:v>-183</c:v>
                </c:pt>
                <c:pt idx="8">
                  <c:v>-178</c:v>
                </c:pt>
                <c:pt idx="9">
                  <c:v>-167</c:v>
                </c:pt>
                <c:pt idx="10">
                  <c:v>-137</c:v>
                </c:pt>
                <c:pt idx="11">
                  <c:v>-127</c:v>
                </c:pt>
                <c:pt idx="12">
                  <c:v>-49</c:v>
                </c:pt>
                <c:pt idx="13">
                  <c:v>-30</c:v>
                </c:pt>
                <c:pt idx="14">
                  <c:v>-15</c:v>
                </c:pt>
                <c:pt idx="15">
                  <c:v>22</c:v>
                </c:pt>
                <c:pt idx="16">
                  <c:v>54</c:v>
                </c:pt>
                <c:pt idx="17">
                  <c:v>58</c:v>
                </c:pt>
                <c:pt idx="18">
                  <c:v>74</c:v>
                </c:pt>
                <c:pt idx="19">
                  <c:v>99</c:v>
                </c:pt>
                <c:pt idx="20">
                  <c:v>100</c:v>
                </c:pt>
                <c:pt idx="21">
                  <c:v>111</c:v>
                </c:pt>
                <c:pt idx="22">
                  <c:v>154</c:v>
                </c:pt>
                <c:pt idx="23">
                  <c:v>169</c:v>
                </c:pt>
                <c:pt idx="24">
                  <c:v>183</c:v>
                </c:pt>
                <c:pt idx="25">
                  <c:v>216</c:v>
                </c:pt>
                <c:pt idx="26">
                  <c:v>262</c:v>
                </c:pt>
                <c:pt idx="27">
                  <c:v>254</c:v>
                </c:pt>
                <c:pt idx="28">
                  <c:v>253</c:v>
                </c:pt>
                <c:pt idx="29">
                  <c:v>270</c:v>
                </c:pt>
                <c:pt idx="30">
                  <c:v>265</c:v>
                </c:pt>
                <c:pt idx="31">
                  <c:v>271</c:v>
                </c:pt>
                <c:pt idx="32">
                  <c:v>266</c:v>
                </c:pt>
                <c:pt idx="33">
                  <c:v>257</c:v>
                </c:pt>
                <c:pt idx="34">
                  <c:v>233</c:v>
                </c:pt>
                <c:pt idx="35">
                  <c:v>231</c:v>
                </c:pt>
                <c:pt idx="36">
                  <c:v>235</c:v>
                </c:pt>
                <c:pt idx="37">
                  <c:v>219</c:v>
                </c:pt>
                <c:pt idx="38">
                  <c:v>219</c:v>
                </c:pt>
                <c:pt idx="39">
                  <c:v>216</c:v>
                </c:pt>
                <c:pt idx="40">
                  <c:v>217</c:v>
                </c:pt>
                <c:pt idx="41">
                  <c:v>211</c:v>
                </c:pt>
                <c:pt idx="42">
                  <c:v>180</c:v>
                </c:pt>
                <c:pt idx="43">
                  <c:v>147</c:v>
                </c:pt>
                <c:pt idx="44">
                  <c:v>146</c:v>
                </c:pt>
                <c:pt idx="45">
                  <c:v>123</c:v>
                </c:pt>
                <c:pt idx="46">
                  <c:v>116</c:v>
                </c:pt>
                <c:pt idx="47">
                  <c:v>111</c:v>
                </c:pt>
                <c:pt idx="48">
                  <c:v>107</c:v>
                </c:pt>
                <c:pt idx="49">
                  <c:v>98</c:v>
                </c:pt>
                <c:pt idx="50">
                  <c:v>83</c:v>
                </c:pt>
                <c:pt idx="51">
                  <c:v>76</c:v>
                </c:pt>
                <c:pt idx="52">
                  <c:v>72</c:v>
                </c:pt>
                <c:pt idx="53">
                  <c:v>52</c:v>
                </c:pt>
                <c:pt idx="54">
                  <c:v>34</c:v>
                </c:pt>
                <c:pt idx="55">
                  <c:v>32</c:v>
                </c:pt>
                <c:pt idx="56">
                  <c:v>31</c:v>
                </c:pt>
                <c:pt idx="57">
                  <c:v>17</c:v>
                </c:pt>
                <c:pt idx="58">
                  <c:v>10</c:v>
                </c:pt>
                <c:pt idx="59">
                  <c:v>8</c:v>
                </c:pt>
                <c:pt idx="60">
                  <c:v>0</c:v>
                </c:pt>
                <c:pt idx="61">
                  <c:v>-10</c:v>
                </c:pt>
                <c:pt idx="62">
                  <c:v>-16</c:v>
                </c:pt>
                <c:pt idx="63">
                  <c:v>-37</c:v>
                </c:pt>
                <c:pt idx="64">
                  <c:v>-38</c:v>
                </c:pt>
                <c:pt idx="65">
                  <c:v>-44</c:v>
                </c:pt>
                <c:pt idx="66">
                  <c:v>-49</c:v>
                </c:pt>
                <c:pt idx="67">
                  <c:v>-49</c:v>
                </c:pt>
                <c:pt idx="68">
                  <c:v>-40</c:v>
                </c:pt>
                <c:pt idx="69">
                  <c:v>-38</c:v>
                </c:pt>
                <c:pt idx="70">
                  <c:v>-28</c:v>
                </c:pt>
                <c:pt idx="71">
                  <c:v>-12</c:v>
                </c:pt>
                <c:pt idx="72">
                  <c:v>-7</c:v>
                </c:pt>
                <c:pt idx="73">
                  <c:v>-9</c:v>
                </c:pt>
                <c:pt idx="74">
                  <c:v>3</c:v>
                </c:pt>
                <c:pt idx="75">
                  <c:v>11</c:v>
                </c:pt>
                <c:pt idx="76">
                  <c:v>28</c:v>
                </c:pt>
                <c:pt idx="77">
                  <c:v>35</c:v>
                </c:pt>
                <c:pt idx="78">
                  <c:v>40</c:v>
                </c:pt>
                <c:pt idx="79">
                  <c:v>48</c:v>
                </c:pt>
                <c:pt idx="80">
                  <c:v>49</c:v>
                </c:pt>
                <c:pt idx="81">
                  <c:v>52</c:v>
                </c:pt>
                <c:pt idx="82">
                  <c:v>50</c:v>
                </c:pt>
                <c:pt idx="83">
                  <c:v>69</c:v>
                </c:pt>
                <c:pt idx="84">
                  <c:v>56</c:v>
                </c:pt>
                <c:pt idx="85">
                  <c:v>54</c:v>
                </c:pt>
                <c:pt idx="86">
                  <c:v>51</c:v>
                </c:pt>
                <c:pt idx="87">
                  <c:v>34</c:v>
                </c:pt>
                <c:pt idx="88">
                  <c:v>30</c:v>
                </c:pt>
                <c:pt idx="89">
                  <c:v>14</c:v>
                </c:pt>
                <c:pt idx="90">
                  <c:v>7</c:v>
                </c:pt>
                <c:pt idx="91">
                  <c:v>3</c:v>
                </c:pt>
                <c:pt idx="92">
                  <c:v>-2</c:v>
                </c:pt>
                <c:pt idx="93">
                  <c:v>-15</c:v>
                </c:pt>
                <c:pt idx="94">
                  <c:v>-22</c:v>
                </c:pt>
                <c:pt idx="95">
                  <c:v>-28</c:v>
                </c:pt>
                <c:pt idx="96">
                  <c:v>-88</c:v>
                </c:pt>
                <c:pt idx="97">
                  <c:v>-98</c:v>
                </c:pt>
                <c:pt idx="98">
                  <c:v>-169</c:v>
                </c:pt>
                <c:pt idx="99">
                  <c:v>-176</c:v>
                </c:pt>
                <c:pt idx="100">
                  <c:v>-189</c:v>
                </c:pt>
                <c:pt idx="101">
                  <c:v>-201</c:v>
                </c:pt>
                <c:pt idx="102">
                  <c:v>-206</c:v>
                </c:pt>
                <c:pt idx="103">
                  <c:v>-216</c:v>
                </c:pt>
                <c:pt idx="104">
                  <c:v>-220</c:v>
                </c:pt>
                <c:pt idx="105">
                  <c:v>-270</c:v>
                </c:pt>
                <c:pt idx="106">
                  <c:v>-317</c:v>
                </c:pt>
                <c:pt idx="107">
                  <c:v>-329</c:v>
                </c:pt>
                <c:pt idx="108">
                  <c:v>-356</c:v>
                </c:pt>
                <c:pt idx="109">
                  <c:v>-353</c:v>
                </c:pt>
                <c:pt idx="110">
                  <c:v>-354</c:v>
                </c:pt>
                <c:pt idx="111">
                  <c:v>-362</c:v>
                </c:pt>
                <c:pt idx="112">
                  <c:v>-360</c:v>
                </c:pt>
                <c:pt idx="113">
                  <c:v>-362</c:v>
                </c:pt>
              </c:numCache>
            </c:numRef>
          </c:xVal>
          <c:yVal>
            <c:numRef>
              <c:f>'Activity #2'!$G$7:$G$120</c:f>
              <c:numCache>
                <c:formatCode>General</c:formatCode>
                <c:ptCount val="114"/>
                <c:pt idx="0">
                  <c:v>3960</c:v>
                </c:pt>
                <c:pt idx="1">
                  <c:v>3990</c:v>
                </c:pt>
                <c:pt idx="2">
                  <c:v>4246</c:v>
                </c:pt>
                <c:pt idx="3">
                  <c:v>4282</c:v>
                </c:pt>
                <c:pt idx="4">
                  <c:v>4314</c:v>
                </c:pt>
                <c:pt idx="5">
                  <c:v>4463</c:v>
                </c:pt>
                <c:pt idx="6">
                  <c:v>4612</c:v>
                </c:pt>
                <c:pt idx="7">
                  <c:v>4717</c:v>
                </c:pt>
                <c:pt idx="8">
                  <c:v>4741</c:v>
                </c:pt>
                <c:pt idx="9">
                  <c:v>4766</c:v>
                </c:pt>
                <c:pt idx="10">
                  <c:v>4862</c:v>
                </c:pt>
                <c:pt idx="11">
                  <c:v>4907</c:v>
                </c:pt>
                <c:pt idx="12">
                  <c:v>5025</c:v>
                </c:pt>
                <c:pt idx="13">
                  <c:v>5047</c:v>
                </c:pt>
                <c:pt idx="14">
                  <c:v>5044</c:v>
                </c:pt>
                <c:pt idx="15">
                  <c:v>4979</c:v>
                </c:pt>
                <c:pt idx="16">
                  <c:v>4963</c:v>
                </c:pt>
                <c:pt idx="17">
                  <c:v>4945</c:v>
                </c:pt>
                <c:pt idx="18">
                  <c:v>4920</c:v>
                </c:pt>
                <c:pt idx="19">
                  <c:v>4885</c:v>
                </c:pt>
                <c:pt idx="20">
                  <c:v>4867</c:v>
                </c:pt>
                <c:pt idx="21">
                  <c:v>4851</c:v>
                </c:pt>
                <c:pt idx="22">
                  <c:v>4797</c:v>
                </c:pt>
                <c:pt idx="23">
                  <c:v>4761</c:v>
                </c:pt>
                <c:pt idx="24">
                  <c:v>4727</c:v>
                </c:pt>
                <c:pt idx="25">
                  <c:v>4581</c:v>
                </c:pt>
                <c:pt idx="26">
                  <c:v>4389</c:v>
                </c:pt>
                <c:pt idx="27">
                  <c:v>4266</c:v>
                </c:pt>
                <c:pt idx="28">
                  <c:v>4223</c:v>
                </c:pt>
                <c:pt idx="29">
                  <c:v>3690</c:v>
                </c:pt>
                <c:pt idx="30">
                  <c:v>3644</c:v>
                </c:pt>
                <c:pt idx="31">
                  <c:v>3435</c:v>
                </c:pt>
                <c:pt idx="32">
                  <c:v>3401</c:v>
                </c:pt>
                <c:pt idx="33">
                  <c:v>3347</c:v>
                </c:pt>
                <c:pt idx="34">
                  <c:v>3157</c:v>
                </c:pt>
                <c:pt idx="35">
                  <c:v>3118</c:v>
                </c:pt>
                <c:pt idx="36">
                  <c:v>3085</c:v>
                </c:pt>
                <c:pt idx="37">
                  <c:v>3043</c:v>
                </c:pt>
                <c:pt idx="38">
                  <c:v>2998</c:v>
                </c:pt>
                <c:pt idx="39">
                  <c:v>2961</c:v>
                </c:pt>
                <c:pt idx="40">
                  <c:v>2847</c:v>
                </c:pt>
                <c:pt idx="41">
                  <c:v>2802</c:v>
                </c:pt>
                <c:pt idx="42">
                  <c:v>2549</c:v>
                </c:pt>
                <c:pt idx="43">
                  <c:v>2302</c:v>
                </c:pt>
                <c:pt idx="44">
                  <c:v>2273</c:v>
                </c:pt>
                <c:pt idx="45">
                  <c:v>2162</c:v>
                </c:pt>
                <c:pt idx="46">
                  <c:v>2127</c:v>
                </c:pt>
                <c:pt idx="47">
                  <c:v>2098</c:v>
                </c:pt>
                <c:pt idx="48">
                  <c:v>2065</c:v>
                </c:pt>
                <c:pt idx="49">
                  <c:v>2031</c:v>
                </c:pt>
                <c:pt idx="50">
                  <c:v>1888</c:v>
                </c:pt>
                <c:pt idx="51">
                  <c:v>1856</c:v>
                </c:pt>
                <c:pt idx="52">
                  <c:v>1825</c:v>
                </c:pt>
                <c:pt idx="53">
                  <c:v>1721</c:v>
                </c:pt>
                <c:pt idx="54">
                  <c:v>1611</c:v>
                </c:pt>
                <c:pt idx="55">
                  <c:v>1578</c:v>
                </c:pt>
                <c:pt idx="56">
                  <c:v>1547</c:v>
                </c:pt>
                <c:pt idx="57">
                  <c:v>1505</c:v>
                </c:pt>
                <c:pt idx="58">
                  <c:v>1422</c:v>
                </c:pt>
                <c:pt idx="59">
                  <c:v>1421</c:v>
                </c:pt>
                <c:pt idx="60">
                  <c:v>1398</c:v>
                </c:pt>
                <c:pt idx="61">
                  <c:v>1337</c:v>
                </c:pt>
                <c:pt idx="62">
                  <c:v>1276</c:v>
                </c:pt>
                <c:pt idx="63">
                  <c:v>1144</c:v>
                </c:pt>
                <c:pt idx="64">
                  <c:v>994</c:v>
                </c:pt>
                <c:pt idx="65">
                  <c:v>981</c:v>
                </c:pt>
                <c:pt idx="66">
                  <c:v>963</c:v>
                </c:pt>
                <c:pt idx="67">
                  <c:v>945</c:v>
                </c:pt>
                <c:pt idx="68">
                  <c:v>888</c:v>
                </c:pt>
                <c:pt idx="69">
                  <c:v>872</c:v>
                </c:pt>
                <c:pt idx="70">
                  <c:v>808</c:v>
                </c:pt>
                <c:pt idx="71">
                  <c:v>770</c:v>
                </c:pt>
                <c:pt idx="72">
                  <c:v>758</c:v>
                </c:pt>
                <c:pt idx="73">
                  <c:v>749</c:v>
                </c:pt>
                <c:pt idx="74">
                  <c:v>737</c:v>
                </c:pt>
                <c:pt idx="75">
                  <c:v>739</c:v>
                </c:pt>
                <c:pt idx="76">
                  <c:v>744</c:v>
                </c:pt>
                <c:pt idx="77">
                  <c:v>759</c:v>
                </c:pt>
                <c:pt idx="78">
                  <c:v>769</c:v>
                </c:pt>
                <c:pt idx="79">
                  <c:v>784</c:v>
                </c:pt>
                <c:pt idx="80">
                  <c:v>797</c:v>
                </c:pt>
                <c:pt idx="81">
                  <c:v>836</c:v>
                </c:pt>
                <c:pt idx="82">
                  <c:v>848</c:v>
                </c:pt>
                <c:pt idx="83">
                  <c:v>989</c:v>
                </c:pt>
                <c:pt idx="84">
                  <c:v>1139</c:v>
                </c:pt>
                <c:pt idx="85">
                  <c:v>1152</c:v>
                </c:pt>
                <c:pt idx="86">
                  <c:v>1187</c:v>
                </c:pt>
                <c:pt idx="87">
                  <c:v>1275</c:v>
                </c:pt>
                <c:pt idx="88">
                  <c:v>1287</c:v>
                </c:pt>
                <c:pt idx="89">
                  <c:v>1396</c:v>
                </c:pt>
                <c:pt idx="90">
                  <c:v>1420</c:v>
                </c:pt>
                <c:pt idx="91">
                  <c:v>1438</c:v>
                </c:pt>
                <c:pt idx="92">
                  <c:v>1465</c:v>
                </c:pt>
                <c:pt idx="93">
                  <c:v>1546</c:v>
                </c:pt>
                <c:pt idx="94">
                  <c:v>1574</c:v>
                </c:pt>
                <c:pt idx="95">
                  <c:v>1597</c:v>
                </c:pt>
                <c:pt idx="96">
                  <c:v>1820</c:v>
                </c:pt>
                <c:pt idx="97">
                  <c:v>1886</c:v>
                </c:pt>
                <c:pt idx="98">
                  <c:v>2315</c:v>
                </c:pt>
                <c:pt idx="99">
                  <c:v>2352</c:v>
                </c:pt>
                <c:pt idx="100">
                  <c:v>2423</c:v>
                </c:pt>
                <c:pt idx="101">
                  <c:v>2465</c:v>
                </c:pt>
                <c:pt idx="102">
                  <c:v>2502</c:v>
                </c:pt>
                <c:pt idx="103">
                  <c:v>2540</c:v>
                </c:pt>
                <c:pt idx="104">
                  <c:v>2575</c:v>
                </c:pt>
                <c:pt idx="105">
                  <c:v>2858</c:v>
                </c:pt>
                <c:pt idx="106">
                  <c:v>3291</c:v>
                </c:pt>
                <c:pt idx="107">
                  <c:v>3351</c:v>
                </c:pt>
                <c:pt idx="108">
                  <c:v>3574</c:v>
                </c:pt>
                <c:pt idx="109">
                  <c:v>3603</c:v>
                </c:pt>
                <c:pt idx="110">
                  <c:v>3643</c:v>
                </c:pt>
                <c:pt idx="111">
                  <c:v>3860</c:v>
                </c:pt>
                <c:pt idx="112">
                  <c:v>3891</c:v>
                </c:pt>
                <c:pt idx="113">
                  <c:v>3954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40128"/>
        <c:axId val="203441664"/>
      </c:scatterChart>
      <c:valAx>
        <c:axId val="2034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441664"/>
        <c:crosses val="autoZero"/>
        <c:crossBetween val="midCat"/>
      </c:valAx>
      <c:valAx>
        <c:axId val="20344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44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My Equation of Time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53727416692608"/>
          <c:y val="8.1808650188446658E-2"/>
          <c:w val="0.81011214983896673"/>
          <c:h val="0.84319824907261587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'Activity #3'!$B$2:$B$120</c:f>
              <c:numCache>
                <c:formatCode>General</c:formatCode>
                <c:ptCount val="119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#3'!$E$2:$E$120</c:f>
              <c:numCache>
                <c:formatCode>0.0000</c:formatCode>
                <c:ptCount val="119"/>
                <c:pt idx="0">
                  <c:v>15.466625029706552</c:v>
                </c:pt>
                <c:pt idx="1">
                  <c:v>15.244620162820702</c:v>
                </c:pt>
                <c:pt idx="2">
                  <c:v>13.70591655286116</c:v>
                </c:pt>
                <c:pt idx="3">
                  <c:v>12.748646866548903</c:v>
                </c:pt>
                <c:pt idx="4">
                  <c:v>12.348370266080842</c:v>
                </c:pt>
                <c:pt idx="5">
                  <c:v>11.329680346899043</c:v>
                </c:pt>
                <c:pt idx="6">
                  <c:v>9.9748445565709734</c:v>
                </c:pt>
                <c:pt idx="7">
                  <c:v>8.490817955601603</c:v>
                </c:pt>
                <c:pt idx="8">
                  <c:v>8.2328321256320116</c:v>
                </c:pt>
                <c:pt idx="9">
                  <c:v>7.6985899691013451</c:v>
                </c:pt>
                <c:pt idx="10">
                  <c:v>6.2372215576972332</c:v>
                </c:pt>
                <c:pt idx="11">
                  <c:v>5.7486662174312331</c:v>
                </c:pt>
                <c:pt idx="12">
                  <c:v>2.1848178678701244</c:v>
                </c:pt>
                <c:pt idx="13">
                  <c:v>1.3339461568219544</c:v>
                </c:pt>
                <c:pt idx="14">
                  <c:v>0.66721654979540801</c:v>
                </c:pt>
                <c:pt idx="15">
                  <c:v>-0.98658762869002048</c:v>
                </c:pt>
                <c:pt idx="16">
                  <c:v>-2.4265911274167689</c:v>
                </c:pt>
                <c:pt idx="17">
                  <c:v>-2.6122819923660132</c:v>
                </c:pt>
                <c:pt idx="18">
                  <c:v>-3.3435741110787918</c:v>
                </c:pt>
                <c:pt idx="19">
                  <c:v>-4.4933810799027958</c:v>
                </c:pt>
                <c:pt idx="20">
                  <c:v>-4.5492104044668666</c:v>
                </c:pt>
                <c:pt idx="21">
                  <c:v>-5.0601353544450243</c:v>
                </c:pt>
                <c:pt idx="22">
                  <c:v>-7.0704585861332241</c:v>
                </c:pt>
                <c:pt idx="23">
                  <c:v>-7.7959187400456775</c:v>
                </c:pt>
                <c:pt idx="24">
                  <c:v>-8.4797641134067376</c:v>
                </c:pt>
                <c:pt idx="25">
                  <c:v>-10.205209434483351</c:v>
                </c:pt>
                <c:pt idx="26">
                  <c:v>-12.708138920745125</c:v>
                </c:pt>
                <c:pt idx="27">
                  <c:v>-12.529661437652459</c:v>
                </c:pt>
                <c:pt idx="28">
                  <c:v>-12.555234100015841</c:v>
                </c:pt>
                <c:pt idx="29">
                  <c:v>-14.483064002463703</c:v>
                </c:pt>
                <c:pt idx="30">
                  <c:v>-14.313505161024937</c:v>
                </c:pt>
                <c:pt idx="31">
                  <c:v>-15.122205122453714</c:v>
                </c:pt>
                <c:pt idx="32">
                  <c:v>-14.921884181242516</c:v>
                </c:pt>
                <c:pt idx="33">
                  <c:v>-14.53909611916775</c:v>
                </c:pt>
                <c:pt idx="34">
                  <c:v>-13.588190780596806</c:v>
                </c:pt>
                <c:pt idx="35">
                  <c:v>-13.558266423205964</c:v>
                </c:pt>
                <c:pt idx="36">
                  <c:v>-13.870337928347361</c:v>
                </c:pt>
                <c:pt idx="37">
                  <c:v>-13.012714253437029</c:v>
                </c:pt>
                <c:pt idx="38">
                  <c:v>-13.11194903984461</c:v>
                </c:pt>
                <c:pt idx="39">
                  <c:v>-13.01306397087712</c:v>
                </c:pt>
                <c:pt idx="40">
                  <c:v>-13.33304212196817</c:v>
                </c:pt>
                <c:pt idx="41">
                  <c:v>-13.064793186540191</c:v>
                </c:pt>
                <c:pt idx="42">
                  <c:v>-11.653279188509696</c:v>
                </c:pt>
                <c:pt idx="43">
                  <c:v>-9.958794243659959</c:v>
                </c:pt>
                <c:pt idx="44">
                  <c:v>-9.9460661996152329</c:v>
                </c:pt>
                <c:pt idx="45">
                  <c:v>-8.5566908464861733</c:v>
                </c:pt>
                <c:pt idx="46">
                  <c:v>-8.1240622301574401</c:v>
                </c:pt>
                <c:pt idx="47">
                  <c:v>-7.8176794545536081</c:v>
                </c:pt>
                <c:pt idx="48">
                  <c:v>-7.5849239901650289</c:v>
                </c:pt>
                <c:pt idx="49">
                  <c:v>-6.9928669755452351</c:v>
                </c:pt>
                <c:pt idx="50">
                  <c:v>-6.0956270284335607</c:v>
                </c:pt>
                <c:pt idx="51">
                  <c:v>-5.6177707126014376</c:v>
                </c:pt>
                <c:pt idx="52">
                  <c:v>-5.3561573370763229</c:v>
                </c:pt>
                <c:pt idx="53">
                  <c:v>-3.9526857966498303</c:v>
                </c:pt>
                <c:pt idx="54">
                  <c:v>-2.6457948701756879</c:v>
                </c:pt>
                <c:pt idx="55">
                  <c:v>-2.5081730868785801</c:v>
                </c:pt>
                <c:pt idx="56">
                  <c:v>-2.4464485186142757</c:v>
                </c:pt>
                <c:pt idx="57">
                  <c:v>-1.3539741012176731</c:v>
                </c:pt>
                <c:pt idx="58">
                  <c:v>-0.81146246916416076</c:v>
                </c:pt>
                <c:pt idx="59">
                  <c:v>-0.64931102572581068</c:v>
                </c:pt>
                <c:pt idx="60">
                  <c:v>0</c:v>
                </c:pt>
                <c:pt idx="61">
                  <c:v>0.82747161875248587</c:v>
                </c:pt>
                <c:pt idx="62">
                  <c:v>1.3430457312496957</c:v>
                </c:pt>
                <c:pt idx="63">
                  <c:v>3.2071144417431605</c:v>
                </c:pt>
                <c:pt idx="64">
                  <c:v>3.4192742448998308</c:v>
                </c:pt>
                <c:pt idx="65">
                  <c:v>3.9735323042161665</c:v>
                </c:pt>
                <c:pt idx="66">
                  <c:v>4.4469079921873522</c:v>
                </c:pt>
                <c:pt idx="67">
                  <c:v>4.4676323452272033</c:v>
                </c:pt>
                <c:pt idx="68">
                  <c:v>3.6994181403005393</c:v>
                </c:pt>
                <c:pt idx="69">
                  <c:v>3.5287960087384409</c:v>
                </c:pt>
                <c:pt idx="70">
                  <c:v>2.6430469057846944</c:v>
                </c:pt>
                <c:pt idx="71">
                  <c:v>1.1435469945757397</c:v>
                </c:pt>
                <c:pt idx="72">
                  <c:v>0.6691482914048108</c:v>
                </c:pt>
                <c:pt idx="73">
                  <c:v>0.86244657053939966</c:v>
                </c:pt>
                <c:pt idx="74">
                  <c:v>-0.28838884789528885</c:v>
                </c:pt>
                <c:pt idx="75">
                  <c:v>-1.0569934442327829</c:v>
                </c:pt>
                <c:pt idx="76">
                  <c:v>-2.6889451699071261</c:v>
                </c:pt>
                <c:pt idx="77">
                  <c:v>-3.3491692483792774</c:v>
                </c:pt>
                <c:pt idx="78">
                  <c:v>-3.81878323124069</c:v>
                </c:pt>
                <c:pt idx="79">
                  <c:v>-4.5672305420694244</c:v>
                </c:pt>
                <c:pt idx="80">
                  <c:v>-4.6463771092169557</c:v>
                </c:pt>
                <c:pt idx="81">
                  <c:v>-4.8805750518794886</c:v>
                </c:pt>
                <c:pt idx="82">
                  <c:v>-4.6769552379285013</c:v>
                </c:pt>
                <c:pt idx="83">
                  <c:v>-6.2295707741700612</c:v>
                </c:pt>
                <c:pt idx="84">
                  <c:v>-4.8639452884902576</c:v>
                </c:pt>
                <c:pt idx="85">
                  <c:v>-4.6748172966349699</c:v>
                </c:pt>
                <c:pt idx="86">
                  <c:v>-4.3770033305364375</c:v>
                </c:pt>
                <c:pt idx="87">
                  <c:v>-2.8555832776519816</c:v>
                </c:pt>
                <c:pt idx="88">
                  <c:v>-2.5122820952842906</c:v>
                </c:pt>
                <c:pt idx="89">
                  <c:v>-1.1428433420170043</c:v>
                </c:pt>
                <c:pt idx="90">
                  <c:v>-0.56827405105203455</c:v>
                </c:pt>
                <c:pt idx="91">
                  <c:v>-0.2425492177831772</c:v>
                </c:pt>
                <c:pt idx="92">
                  <c:v>0.16071535224703445</c:v>
                </c:pt>
                <c:pt idx="93">
                  <c:v>1.1838192042364328</c:v>
                </c:pt>
                <c:pt idx="94">
                  <c:v>1.7256740605029417</c:v>
                </c:pt>
                <c:pt idx="95">
                  <c:v>2.1853955303651782</c:v>
                </c:pt>
                <c:pt idx="96">
                  <c:v>6.5560650586024956</c:v>
                </c:pt>
                <c:pt idx="97">
                  <c:v>7.2032210187167234</c:v>
                </c:pt>
                <c:pt idx="98">
                  <c:v>11.428336875547405</c:v>
                </c:pt>
                <c:pt idx="99">
                  <c:v>11.820440709453445</c:v>
                </c:pt>
                <c:pt idx="100">
                  <c:v>12.529184519933635</c:v>
                </c:pt>
                <c:pt idx="101">
                  <c:v>13.225244202609591</c:v>
                </c:pt>
                <c:pt idx="102">
                  <c:v>13.46324587155082</c:v>
                </c:pt>
                <c:pt idx="103">
                  <c:v>14.022357903064382</c:v>
                </c:pt>
                <c:pt idx="104">
                  <c:v>14.192133358688753</c:v>
                </c:pt>
                <c:pt idx="105">
                  <c:v>16.582454323986486</c:v>
                </c:pt>
                <c:pt idx="106">
                  <c:v>18.121251233910691</c:v>
                </c:pt>
                <c:pt idx="107">
                  <c:v>18.631058874362239</c:v>
                </c:pt>
                <c:pt idx="108">
                  <c:v>19.473030254852585</c:v>
                </c:pt>
                <c:pt idx="109">
                  <c:v>19.220812410834007</c:v>
                </c:pt>
                <c:pt idx="110">
                  <c:v>19.157010091044537</c:v>
                </c:pt>
                <c:pt idx="111">
                  <c:v>18.960448547417208</c:v>
                </c:pt>
                <c:pt idx="112">
                  <c:v>18.76844365079215</c:v>
                </c:pt>
                <c:pt idx="113">
                  <c:v>18.69913386932118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12800"/>
        <c:axId val="204460032"/>
      </c:scatterChart>
      <c:valAx>
        <c:axId val="204412800"/>
        <c:scaling>
          <c:orientation val="minMax"/>
          <c:max val="365"/>
          <c:min val="1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Day of the Year</a:t>
                </a:r>
              </a:p>
            </c:rich>
          </c:tx>
          <c:layout>
            <c:manualLayout>
              <c:xMode val="edge"/>
              <c:yMode val="edge"/>
              <c:x val="0.40726498435971725"/>
              <c:y val="0.96250344963053136"/>
            </c:manualLayout>
          </c:layout>
          <c:overlay val="0"/>
        </c:title>
        <c:numFmt formatCode="General" sourceLinked="1"/>
        <c:majorTickMark val="none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4460032"/>
        <c:crossesAt val="-20"/>
        <c:crossBetween val="midCat"/>
        <c:majorUnit val="25"/>
      </c:valAx>
      <c:valAx>
        <c:axId val="20446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Equation of time (clock minutes)</a:t>
                </a:r>
              </a:p>
            </c:rich>
          </c:tx>
          <c:layout>
            <c:manualLayout>
              <c:xMode val="edge"/>
              <c:yMode val="edge"/>
              <c:x val="2.8939687849733605E-2"/>
              <c:y val="0.36444997041437077"/>
            </c:manualLayout>
          </c:layout>
          <c:overlay val="0"/>
        </c:title>
        <c:numFmt formatCode="0.0000" sourceLinked="1"/>
        <c:majorTickMark val="none"/>
        <c:minorTickMark val="cross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04412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baseline="0">
                <a:effectLst/>
              </a:rPr>
              <a:t>Equation of Time vs Day of Year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#4'!$C$2:$C$115</c:f>
              <c:numCache>
                <c:formatCode>0.0000</c:formatCode>
                <c:ptCount val="114"/>
                <c:pt idx="0">
                  <c:v>15.466625029706552</c:v>
                </c:pt>
                <c:pt idx="1">
                  <c:v>15.244620162820702</c:v>
                </c:pt>
                <c:pt idx="2">
                  <c:v>13.70591655286116</c:v>
                </c:pt>
                <c:pt idx="3">
                  <c:v>12.748646866548903</c:v>
                </c:pt>
                <c:pt idx="4">
                  <c:v>12.348370266080842</c:v>
                </c:pt>
                <c:pt idx="5">
                  <c:v>11.329680346899043</c:v>
                </c:pt>
                <c:pt idx="6">
                  <c:v>9.9748445565709734</c:v>
                </c:pt>
                <c:pt idx="7">
                  <c:v>8.490817955601603</c:v>
                </c:pt>
                <c:pt idx="8">
                  <c:v>8.2328321256320116</c:v>
                </c:pt>
                <c:pt idx="9">
                  <c:v>7.6985899691013451</c:v>
                </c:pt>
                <c:pt idx="10">
                  <c:v>6.2372215576972332</c:v>
                </c:pt>
                <c:pt idx="11">
                  <c:v>5.7486662174312331</c:v>
                </c:pt>
                <c:pt idx="12">
                  <c:v>2.1848178678701244</c:v>
                </c:pt>
                <c:pt idx="13">
                  <c:v>1.3339461568219544</c:v>
                </c:pt>
                <c:pt idx="14">
                  <c:v>0.66721654979540801</c:v>
                </c:pt>
                <c:pt idx="15">
                  <c:v>-0.98658762869002048</c:v>
                </c:pt>
                <c:pt idx="16">
                  <c:v>-2.4265911274167689</c:v>
                </c:pt>
                <c:pt idx="17">
                  <c:v>-2.6122819923660132</c:v>
                </c:pt>
                <c:pt idx="18">
                  <c:v>-3.3435741110787918</c:v>
                </c:pt>
                <c:pt idx="19">
                  <c:v>-4.4933810799027958</c:v>
                </c:pt>
                <c:pt idx="20">
                  <c:v>-4.5492104044668666</c:v>
                </c:pt>
                <c:pt idx="21">
                  <c:v>-5.0601353544450243</c:v>
                </c:pt>
                <c:pt idx="22">
                  <c:v>-7.0704585861332241</c:v>
                </c:pt>
                <c:pt idx="23">
                  <c:v>-7.7959187400456775</c:v>
                </c:pt>
                <c:pt idx="24">
                  <c:v>-8.4797641134067376</c:v>
                </c:pt>
                <c:pt idx="25">
                  <c:v>-10.205209434483351</c:v>
                </c:pt>
                <c:pt idx="26">
                  <c:v>-12.708138920745125</c:v>
                </c:pt>
                <c:pt idx="27">
                  <c:v>-12.529661437652459</c:v>
                </c:pt>
                <c:pt idx="28">
                  <c:v>-12.555234100015841</c:v>
                </c:pt>
                <c:pt idx="29">
                  <c:v>-14.483064002463703</c:v>
                </c:pt>
                <c:pt idx="30">
                  <c:v>-14.313505161024937</c:v>
                </c:pt>
                <c:pt idx="31">
                  <c:v>-15.122205122453714</c:v>
                </c:pt>
                <c:pt idx="32">
                  <c:v>-14.921884181242516</c:v>
                </c:pt>
                <c:pt idx="33">
                  <c:v>-14.53909611916775</c:v>
                </c:pt>
                <c:pt idx="34">
                  <c:v>-13.588190780596806</c:v>
                </c:pt>
                <c:pt idx="35">
                  <c:v>-13.558266423205964</c:v>
                </c:pt>
                <c:pt idx="36">
                  <c:v>-13.870337928347361</c:v>
                </c:pt>
                <c:pt idx="37">
                  <c:v>-13.012714253437029</c:v>
                </c:pt>
                <c:pt idx="38">
                  <c:v>-13.11194903984461</c:v>
                </c:pt>
                <c:pt idx="39">
                  <c:v>-13.01306397087712</c:v>
                </c:pt>
                <c:pt idx="40">
                  <c:v>-13.33304212196817</c:v>
                </c:pt>
                <c:pt idx="41">
                  <c:v>-13.064793186540191</c:v>
                </c:pt>
                <c:pt idx="42">
                  <c:v>-11.653279188509696</c:v>
                </c:pt>
                <c:pt idx="43">
                  <c:v>-9.958794243659959</c:v>
                </c:pt>
                <c:pt idx="44">
                  <c:v>-9.9460661996152329</c:v>
                </c:pt>
                <c:pt idx="45">
                  <c:v>-8.5566908464861733</c:v>
                </c:pt>
                <c:pt idx="46">
                  <c:v>-8.1240622301574401</c:v>
                </c:pt>
                <c:pt idx="47">
                  <c:v>-7.8176794545536081</c:v>
                </c:pt>
                <c:pt idx="48">
                  <c:v>-7.5849239901650289</c:v>
                </c:pt>
                <c:pt idx="49">
                  <c:v>-6.9928669755452351</c:v>
                </c:pt>
                <c:pt idx="50">
                  <c:v>-6.0956270284335607</c:v>
                </c:pt>
                <c:pt idx="51">
                  <c:v>-5.6177707126014376</c:v>
                </c:pt>
                <c:pt idx="52">
                  <c:v>-5.3561573370763229</c:v>
                </c:pt>
                <c:pt idx="53">
                  <c:v>-3.9526857966498303</c:v>
                </c:pt>
                <c:pt idx="54">
                  <c:v>-2.6457948701756879</c:v>
                </c:pt>
                <c:pt idx="55">
                  <c:v>-2.5081730868785801</c:v>
                </c:pt>
                <c:pt idx="56">
                  <c:v>-2.4464485186142757</c:v>
                </c:pt>
                <c:pt idx="57">
                  <c:v>-1.3539741012176731</c:v>
                </c:pt>
                <c:pt idx="58">
                  <c:v>-0.81146246916416076</c:v>
                </c:pt>
                <c:pt idx="59">
                  <c:v>-0.64931102572581068</c:v>
                </c:pt>
                <c:pt idx="60">
                  <c:v>0</c:v>
                </c:pt>
                <c:pt idx="61">
                  <c:v>0.82747161875248587</c:v>
                </c:pt>
                <c:pt idx="62">
                  <c:v>1.3430457312496957</c:v>
                </c:pt>
                <c:pt idx="63">
                  <c:v>3.2071144417431605</c:v>
                </c:pt>
                <c:pt idx="64">
                  <c:v>3.4192742448998308</c:v>
                </c:pt>
                <c:pt idx="65">
                  <c:v>3.9735323042161665</c:v>
                </c:pt>
                <c:pt idx="66">
                  <c:v>4.4469079921873522</c:v>
                </c:pt>
                <c:pt idx="67">
                  <c:v>4.4676323452272033</c:v>
                </c:pt>
                <c:pt idx="68">
                  <c:v>3.6994181403005393</c:v>
                </c:pt>
                <c:pt idx="69">
                  <c:v>3.5287960087384409</c:v>
                </c:pt>
                <c:pt idx="70">
                  <c:v>2.6430469057846944</c:v>
                </c:pt>
                <c:pt idx="71">
                  <c:v>1.1435469945757397</c:v>
                </c:pt>
                <c:pt idx="72">
                  <c:v>0.6691482914048108</c:v>
                </c:pt>
                <c:pt idx="73">
                  <c:v>0.86244657053939966</c:v>
                </c:pt>
                <c:pt idx="74">
                  <c:v>-0.28838884789528885</c:v>
                </c:pt>
                <c:pt idx="75">
                  <c:v>-1.0569934442327829</c:v>
                </c:pt>
                <c:pt idx="76">
                  <c:v>-2.6889451699071261</c:v>
                </c:pt>
                <c:pt idx="77">
                  <c:v>-3.3491692483792774</c:v>
                </c:pt>
                <c:pt idx="78">
                  <c:v>-3.81878323124069</c:v>
                </c:pt>
                <c:pt idx="79">
                  <c:v>-4.5672305420694244</c:v>
                </c:pt>
                <c:pt idx="80">
                  <c:v>-4.6463771092169557</c:v>
                </c:pt>
                <c:pt idx="81">
                  <c:v>-4.8805750518794886</c:v>
                </c:pt>
                <c:pt idx="82">
                  <c:v>-4.6769552379285013</c:v>
                </c:pt>
                <c:pt idx="83">
                  <c:v>-6.2295707741700612</c:v>
                </c:pt>
                <c:pt idx="84">
                  <c:v>-4.8639452884902576</c:v>
                </c:pt>
                <c:pt idx="85">
                  <c:v>-4.6748172966349699</c:v>
                </c:pt>
                <c:pt idx="86">
                  <c:v>-4.3770033305364375</c:v>
                </c:pt>
                <c:pt idx="87">
                  <c:v>-2.8555832776519816</c:v>
                </c:pt>
                <c:pt idx="88">
                  <c:v>-2.5122820952842906</c:v>
                </c:pt>
                <c:pt idx="89">
                  <c:v>-1.1428433420170043</c:v>
                </c:pt>
                <c:pt idx="90">
                  <c:v>-0.56827405105203455</c:v>
                </c:pt>
                <c:pt idx="91">
                  <c:v>-0.2425492177831772</c:v>
                </c:pt>
                <c:pt idx="92">
                  <c:v>0.16071535224703445</c:v>
                </c:pt>
                <c:pt idx="93">
                  <c:v>1.1838192042364328</c:v>
                </c:pt>
                <c:pt idx="94">
                  <c:v>1.7256740605029417</c:v>
                </c:pt>
                <c:pt idx="95">
                  <c:v>2.1853955303651782</c:v>
                </c:pt>
                <c:pt idx="96">
                  <c:v>6.5560650586024956</c:v>
                </c:pt>
                <c:pt idx="97">
                  <c:v>7.2032210187167234</c:v>
                </c:pt>
                <c:pt idx="98">
                  <c:v>11.428336875547405</c:v>
                </c:pt>
                <c:pt idx="99">
                  <c:v>11.820440709453445</c:v>
                </c:pt>
                <c:pt idx="100">
                  <c:v>12.529184519933635</c:v>
                </c:pt>
                <c:pt idx="101">
                  <c:v>13.225244202609591</c:v>
                </c:pt>
                <c:pt idx="102">
                  <c:v>13.46324587155082</c:v>
                </c:pt>
                <c:pt idx="103">
                  <c:v>14.022357903064382</c:v>
                </c:pt>
                <c:pt idx="104">
                  <c:v>14.192133358688753</c:v>
                </c:pt>
                <c:pt idx="105">
                  <c:v>16.582454323986486</c:v>
                </c:pt>
                <c:pt idx="106">
                  <c:v>18.121251233910691</c:v>
                </c:pt>
                <c:pt idx="107">
                  <c:v>18.631058874362239</c:v>
                </c:pt>
                <c:pt idx="108">
                  <c:v>19.473030254852585</c:v>
                </c:pt>
                <c:pt idx="109">
                  <c:v>19.220812410834007</c:v>
                </c:pt>
                <c:pt idx="110">
                  <c:v>19.157010091044537</c:v>
                </c:pt>
                <c:pt idx="111">
                  <c:v>18.960448547417208</c:v>
                </c:pt>
                <c:pt idx="112">
                  <c:v>18.76844365079215</c:v>
                </c:pt>
                <c:pt idx="113">
                  <c:v>18.69913386932118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54592"/>
        <c:axId val="203856512"/>
      </c:scatterChart>
      <c:valAx>
        <c:axId val="2038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 of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3856512"/>
        <c:crosses val="autoZero"/>
        <c:crossBetween val="midCat"/>
      </c:valAx>
      <c:valAx>
        <c:axId val="20385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Equation of Time (clock minutes)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203854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Equation of Time - Tilted Axis - Circular Orbit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'Activity #4'!$F$1</c:f>
              <c:strCache>
                <c:ptCount val="1"/>
                <c:pt idx="0">
                  <c:v>EoT Tilted Circular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#4'!$F$2:$F$115</c:f>
              <c:numCache>
                <c:formatCode>0.0000</c:formatCode>
                <c:ptCount val="114"/>
                <c:pt idx="0">
                  <c:v>9.2686936165466793</c:v>
                </c:pt>
                <c:pt idx="1">
                  <c:v>9.177354981903191</c:v>
                </c:pt>
                <c:pt idx="2">
                  <c:v>8.3958831462206849</c:v>
                </c:pt>
                <c:pt idx="3">
                  <c:v>8.2278290166315635</c:v>
                </c:pt>
                <c:pt idx="4">
                  <c:v>8.0493785665426145</c:v>
                </c:pt>
                <c:pt idx="5">
                  <c:v>7.2355848754304324</c:v>
                </c:pt>
                <c:pt idx="6">
                  <c:v>6.0113616318840339</c:v>
                </c:pt>
                <c:pt idx="7">
                  <c:v>5.1802135502585189</c:v>
                </c:pt>
                <c:pt idx="8">
                  <c:v>4.8890487560353231</c:v>
                </c:pt>
                <c:pt idx="9">
                  <c:v>4.5914300692139172</c:v>
                </c:pt>
                <c:pt idx="10">
                  <c:v>3.3441582390248246</c:v>
                </c:pt>
                <c:pt idx="11">
                  <c:v>2.6921348137736416</c:v>
                </c:pt>
                <c:pt idx="12">
                  <c:v>0.66396185810355035</c:v>
                </c:pt>
                <c:pt idx="13">
                  <c:v>0.32014518994884533</c:v>
                </c:pt>
                <c:pt idx="14">
                  <c:v>-0.71203557017245656</c:v>
                </c:pt>
                <c:pt idx="15">
                  <c:v>-1.7356196778021493</c:v>
                </c:pt>
                <c:pt idx="16">
                  <c:v>-2.4071364031540692</c:v>
                </c:pt>
                <c:pt idx="17">
                  <c:v>-2.7382853079548317</c:v>
                </c:pt>
                <c:pt idx="18">
                  <c:v>-3.3891715756709808</c:v>
                </c:pt>
                <c:pt idx="19">
                  <c:v>-3.7080520979236398</c:v>
                </c:pt>
                <c:pt idx="20">
                  <c:v>-4.0219992649690539</c:v>
                </c:pt>
                <c:pt idx="21">
                  <c:v>-4.096566983415002</c:v>
                </c:pt>
                <c:pt idx="22">
                  <c:v>-5.5707431935668836</c:v>
                </c:pt>
                <c:pt idx="23">
                  <c:v>-5.8450885065445828</c:v>
                </c:pt>
                <c:pt idx="24">
                  <c:v>-6.1117834074900941</c:v>
                </c:pt>
                <c:pt idx="25">
                  <c:v>-7.3195396993858388</c:v>
                </c:pt>
                <c:pt idx="26">
                  <c:v>-8.2929239130332206</c:v>
                </c:pt>
                <c:pt idx="27">
                  <c:v>-8.753059225388057</c:v>
                </c:pt>
                <c:pt idx="28">
                  <c:v>-8.8847940348921863</c:v>
                </c:pt>
                <c:pt idx="29">
                  <c:v>-9.5704077534965037</c:v>
                </c:pt>
                <c:pt idx="30">
                  <c:v>-9.543604940323906</c:v>
                </c:pt>
                <c:pt idx="31">
                  <c:v>-9.2441534707520407</c:v>
                </c:pt>
                <c:pt idx="32">
                  <c:v>-9.151982451049065</c:v>
                </c:pt>
                <c:pt idx="33">
                  <c:v>-9.0493722926052662</c:v>
                </c:pt>
                <c:pt idx="34">
                  <c:v>-8.3856335791666439</c:v>
                </c:pt>
                <c:pt idx="35">
                  <c:v>-8.2240601411006686</c:v>
                </c:pt>
                <c:pt idx="36">
                  <c:v>-8.0533566304153332</c:v>
                </c:pt>
                <c:pt idx="37">
                  <c:v>-7.8737445739139966</c:v>
                </c:pt>
                <c:pt idx="38">
                  <c:v>-7.6854531382140685</c:v>
                </c:pt>
                <c:pt idx="39">
                  <c:v>-7.4887188084578682</c:v>
                </c:pt>
                <c:pt idx="40">
                  <c:v>-6.8503264600823739</c:v>
                </c:pt>
                <c:pt idx="41">
                  <c:v>-6.6223207801659747</c:v>
                </c:pt>
                <c:pt idx="42">
                  <c:v>-4.8414432135744798</c:v>
                </c:pt>
                <c:pt idx="43">
                  <c:v>-2.8091842651712566</c:v>
                </c:pt>
                <c:pt idx="44">
                  <c:v>-2.5045141267354345</c:v>
                </c:pt>
                <c:pt idx="45">
                  <c:v>-1.2628128496581068</c:v>
                </c:pt>
                <c:pt idx="46">
                  <c:v>-0.94826620459560529</c:v>
                </c:pt>
                <c:pt idx="47">
                  <c:v>-0.63272842629878401</c:v>
                </c:pt>
                <c:pt idx="48">
                  <c:v>-0.31652954213615131</c:v>
                </c:pt>
                <c:pt idx="49">
                  <c:v>0</c:v>
                </c:pt>
                <c:pt idx="50">
                  <c:v>1.8876160012873742</c:v>
                </c:pt>
                <c:pt idx="51">
                  <c:v>2.19721646195877</c:v>
                </c:pt>
                <c:pt idx="52">
                  <c:v>2.5045141267354345</c:v>
                </c:pt>
                <c:pt idx="53">
                  <c:v>3.70420921800073</c:v>
                </c:pt>
                <c:pt idx="54">
                  <c:v>4.8414432135744798</c:v>
                </c:pt>
                <c:pt idx="55">
                  <c:v>5.380422639555956</c:v>
                </c:pt>
                <c:pt idx="56">
                  <c:v>5.64144669459598</c:v>
                </c:pt>
                <c:pt idx="57">
                  <c:v>6.1450984728074198</c:v>
                </c:pt>
                <c:pt idx="58">
                  <c:v>6.8503264600823739</c:v>
                </c:pt>
                <c:pt idx="59">
                  <c:v>7.0709021027036121</c:v>
                </c:pt>
                <c:pt idx="60">
                  <c:v>7.2837850713337469</c:v>
                </c:pt>
                <c:pt idx="61">
                  <c:v>8.0533566304153332</c:v>
                </c:pt>
                <c:pt idx="62">
                  <c:v>8.6805442843630765</c:v>
                </c:pt>
                <c:pt idx="63">
                  <c:v>9.325736886097193</c:v>
                </c:pt>
                <c:pt idx="64">
                  <c:v>9.4932313073223096</c:v>
                </c:pt>
                <c:pt idx="65">
                  <c:v>9.4403866997877053</c:v>
                </c:pt>
                <c:pt idx="66">
                  <c:v>9.3761107326059125</c:v>
                </c:pt>
                <c:pt idx="67">
                  <c:v>9.3004324417197068</c:v>
                </c:pt>
                <c:pt idx="68">
                  <c:v>8.6104101345360444</c:v>
                </c:pt>
                <c:pt idx="69">
                  <c:v>8.4569815961961954</c:v>
                </c:pt>
                <c:pt idx="70">
                  <c:v>6.6209284830446959</c:v>
                </c:pt>
                <c:pt idx="71">
                  <c:v>4.7052615461330625</c:v>
                </c:pt>
                <c:pt idx="72">
                  <c:v>4.0965669834149461</c:v>
                </c:pt>
                <c:pt idx="73">
                  <c:v>3.4661306669454715</c:v>
                </c:pt>
                <c:pt idx="74">
                  <c:v>3.1437790386149027</c:v>
                </c:pt>
                <c:pt idx="75">
                  <c:v>2.8172328671097757</c:v>
                </c:pt>
                <c:pt idx="76">
                  <c:v>1.1368685384424435</c:v>
                </c:pt>
                <c:pt idx="77">
                  <c:v>0.10673343998112594</c:v>
                </c:pt>
                <c:pt idx="78">
                  <c:v>-2.280431269564291</c:v>
                </c:pt>
                <c:pt idx="79">
                  <c:v>-3.587436253666727</c:v>
                </c:pt>
                <c:pt idx="80">
                  <c:v>-4.5190831642309712</c:v>
                </c:pt>
                <c:pt idx="81">
                  <c:v>-5.6758743094535875</c:v>
                </c:pt>
                <c:pt idx="82">
                  <c:v>-5.9473517764979125</c:v>
                </c:pt>
                <c:pt idx="83">
                  <c:v>-7.4021363678009822</c:v>
                </c:pt>
                <c:pt idx="84">
                  <c:v>-7.6129072810123457</c:v>
                </c:pt>
                <c:pt idx="85">
                  <c:v>-9.461815369510056</c:v>
                </c:pt>
                <c:pt idx="86">
                  <c:v>-9.3709406101929034</c:v>
                </c:pt>
                <c:pt idx="87">
                  <c:v>-9.2959914124203777</c:v>
                </c:pt>
                <c:pt idx="88">
                  <c:v>-9.1142119403307902</c:v>
                </c:pt>
                <c:pt idx="89">
                  <c:v>-8.4811299809149236</c:v>
                </c:pt>
                <c:pt idx="90">
                  <c:v>-8.3253249589138836</c:v>
                </c:pt>
                <c:pt idx="91">
                  <c:v>-7.2038121972565943</c:v>
                </c:pt>
                <c:pt idx="92">
                  <c:v>-6.9879754540315471</c:v>
                </c:pt>
                <c:pt idx="93">
                  <c:v>-6.7645451388563806</c:v>
                </c:pt>
                <c:pt idx="94">
                  <c:v>-6.5337861202852627</c:v>
                </c:pt>
                <c:pt idx="95">
                  <c:v>-5.5429527939035061</c:v>
                </c:pt>
                <c:pt idx="96">
                  <c:v>-5.2797117138396885</c:v>
                </c:pt>
                <c:pt idx="97">
                  <c:v>-5.0108402595671304</c:v>
                </c:pt>
                <c:pt idx="98">
                  <c:v>-2.3880329754619534</c:v>
                </c:pt>
                <c:pt idx="99">
                  <c:v>-1.4571895207804928</c:v>
                </c:pt>
                <c:pt idx="100">
                  <c:v>3.224716812335489</c:v>
                </c:pt>
                <c:pt idx="101">
                  <c:v>3.5218378049285817</c:v>
                </c:pt>
                <c:pt idx="102">
                  <c:v>4.3896743887735328</c:v>
                </c:pt>
                <c:pt idx="103">
                  <c:v>4.6700684958199536</c:v>
                </c:pt>
                <c:pt idx="104">
                  <c:v>4.9455064121064751</c:v>
                </c:pt>
                <c:pt idx="105">
                  <c:v>5.2156848612330711</c:v>
                </c:pt>
                <c:pt idx="106">
                  <c:v>5.4803042586525565</c:v>
                </c:pt>
                <c:pt idx="107">
                  <c:v>7.3626100106844161</c:v>
                </c:pt>
                <c:pt idx="108">
                  <c:v>9.0895840056310622</c:v>
                </c:pt>
                <c:pt idx="109">
                  <c:v>9.2764100936011182</c:v>
                </c:pt>
                <c:pt idx="110">
                  <c:v>9.555109659738326</c:v>
                </c:pt>
                <c:pt idx="111">
                  <c:v>9.5776487831043706</c:v>
                </c:pt>
                <c:pt idx="112">
                  <c:v>9.588917808384954</c:v>
                </c:pt>
                <c:pt idx="113">
                  <c:v>9.3486941313647627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50592"/>
        <c:axId val="204352512"/>
      </c:scatterChart>
      <c:valAx>
        <c:axId val="2043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 of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352512"/>
        <c:crosses val="autoZero"/>
        <c:crossBetween val="midCat"/>
      </c:valAx>
      <c:valAx>
        <c:axId val="20435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Equation of Time</a:t>
                </a:r>
                <a:br>
                  <a:rPr lang="en-US" b="0"/>
                </a:br>
                <a:r>
                  <a:rPr lang="en-US" b="0"/>
                  <a:t>(clock</a:t>
                </a:r>
                <a:r>
                  <a:rPr lang="en-US" b="0" baseline="0"/>
                  <a:t> minutes)</a:t>
                </a:r>
                <a:endParaRPr lang="en-US" b="0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204350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Equation of Time - No Tilt - Elliptical</a:t>
            </a:r>
            <a:r>
              <a:rPr lang="en-US" sz="1200" b="0" baseline="0"/>
              <a:t> Orbit</a:t>
            </a:r>
            <a:br>
              <a:rPr lang="en-US" sz="1200" b="0" baseline="0"/>
            </a:br>
            <a:r>
              <a:rPr lang="en-US" sz="1200" b="0" baseline="0"/>
              <a:t>(Calculated vs Theoretical)</a:t>
            </a:r>
            <a:endParaRPr lang="en-US" sz="1200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'Activity #4'!$G$1</c:f>
              <c:strCache>
                <c:ptCount val="1"/>
                <c:pt idx="0">
                  <c:v>EoT No Tilt 
Calculated
(Degrees)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#4'!$G$2:$G$115</c:f>
              <c:numCache>
                <c:formatCode>0.0000</c:formatCode>
                <c:ptCount val="114"/>
                <c:pt idx="0">
                  <c:v>6.1979314131598731</c:v>
                </c:pt>
                <c:pt idx="1">
                  <c:v>6.0672651809175111</c:v>
                </c:pt>
                <c:pt idx="2">
                  <c:v>5.3100334066404749</c:v>
                </c:pt>
                <c:pt idx="3">
                  <c:v>4.5208178499173393</c:v>
                </c:pt>
                <c:pt idx="4">
                  <c:v>4.2989916995382274</c:v>
                </c:pt>
                <c:pt idx="5">
                  <c:v>4.0940954714686102</c:v>
                </c:pt>
                <c:pt idx="6">
                  <c:v>3.9634829246869394</c:v>
                </c:pt>
                <c:pt idx="7">
                  <c:v>3.3106044053430841</c:v>
                </c:pt>
                <c:pt idx="8">
                  <c:v>3.3437833695966885</c:v>
                </c:pt>
                <c:pt idx="9">
                  <c:v>3.1071598998874279</c:v>
                </c:pt>
                <c:pt idx="10">
                  <c:v>2.8930633186724086</c:v>
                </c:pt>
                <c:pt idx="11">
                  <c:v>3.0565314036575915</c:v>
                </c:pt>
                <c:pt idx="12">
                  <c:v>1.520856009766574</c:v>
                </c:pt>
                <c:pt idx="13">
                  <c:v>1.0138009668731089</c:v>
                </c:pt>
                <c:pt idx="14">
                  <c:v>1.3792521199678647</c:v>
                </c:pt>
                <c:pt idx="15">
                  <c:v>0.74903204911212884</c:v>
                </c:pt>
                <c:pt idx="16">
                  <c:v>-1.9454724262699674E-2</c:v>
                </c:pt>
                <c:pt idx="17">
                  <c:v>0.1260033155888185</c:v>
                </c:pt>
                <c:pt idx="18">
                  <c:v>4.5597464592189052E-2</c:v>
                </c:pt>
                <c:pt idx="19">
                  <c:v>-0.78532898197915602</c:v>
                </c:pt>
                <c:pt idx="20">
                  <c:v>-0.52721113949781273</c:v>
                </c:pt>
                <c:pt idx="21">
                  <c:v>-0.96356837103002224</c:v>
                </c:pt>
                <c:pt idx="22">
                  <c:v>-1.4997153925663405</c:v>
                </c:pt>
                <c:pt idx="23">
                  <c:v>-1.9508302335010947</c:v>
                </c:pt>
                <c:pt idx="24">
                  <c:v>-2.3679807059166436</c:v>
                </c:pt>
                <c:pt idx="25">
                  <c:v>-2.8856697350975118</c:v>
                </c:pt>
                <c:pt idx="26">
                  <c:v>-4.4152150077119039</c:v>
                </c:pt>
                <c:pt idx="27">
                  <c:v>-3.7766022122644021</c:v>
                </c:pt>
                <c:pt idx="28">
                  <c:v>-3.6704400651236551</c:v>
                </c:pt>
                <c:pt idx="29">
                  <c:v>-4.912656248967199</c:v>
                </c:pt>
                <c:pt idx="30">
                  <c:v>-4.7699002207010306</c:v>
                </c:pt>
                <c:pt idx="31">
                  <c:v>-5.8780516517016732</c:v>
                </c:pt>
                <c:pt idx="32">
                  <c:v>-5.7699017301934514</c:v>
                </c:pt>
                <c:pt idx="33">
                  <c:v>-5.4897238265624839</c:v>
                </c:pt>
                <c:pt idx="34">
                  <c:v>-5.202557201430162</c:v>
                </c:pt>
                <c:pt idx="35">
                  <c:v>-5.3342062821052956</c:v>
                </c:pt>
                <c:pt idx="36">
                  <c:v>-5.8169812979320277</c:v>
                </c:pt>
                <c:pt idx="37">
                  <c:v>-5.138969679523032</c:v>
                </c:pt>
                <c:pt idx="38">
                  <c:v>-5.4264959016305419</c:v>
                </c:pt>
                <c:pt idx="39">
                  <c:v>-5.5243451624192517</c:v>
                </c:pt>
                <c:pt idx="40">
                  <c:v>-6.4827156618857957</c:v>
                </c:pt>
                <c:pt idx="41">
                  <c:v>-6.4424724063742165</c:v>
                </c:pt>
                <c:pt idx="42">
                  <c:v>-6.8118359749352164</c:v>
                </c:pt>
                <c:pt idx="43">
                  <c:v>-7.1496099784887024</c:v>
                </c:pt>
                <c:pt idx="44">
                  <c:v>-7.4415520728797979</c:v>
                </c:pt>
                <c:pt idx="45">
                  <c:v>-7.2938779968280665</c:v>
                </c:pt>
                <c:pt idx="46">
                  <c:v>-7.1757960255618345</c:v>
                </c:pt>
                <c:pt idx="47">
                  <c:v>-7.1849510282548241</c:v>
                </c:pt>
                <c:pt idx="48">
                  <c:v>-7.2683944480288778</c:v>
                </c:pt>
                <c:pt idx="49">
                  <c:v>-6.9928669755452351</c:v>
                </c:pt>
                <c:pt idx="50">
                  <c:v>-7.9832430297209349</c:v>
                </c:pt>
                <c:pt idx="51">
                  <c:v>-7.8149871745602075</c:v>
                </c:pt>
                <c:pt idx="52">
                  <c:v>-7.860671463811757</c:v>
                </c:pt>
                <c:pt idx="53">
                  <c:v>-7.6568950146505603</c:v>
                </c:pt>
                <c:pt idx="54">
                  <c:v>-7.4872380837501673</c:v>
                </c:pt>
                <c:pt idx="55">
                  <c:v>-7.8885957264345361</c:v>
                </c:pt>
                <c:pt idx="56">
                  <c:v>-8.0878952132102562</c:v>
                </c:pt>
                <c:pt idx="57">
                  <c:v>-7.4990725740250932</c:v>
                </c:pt>
                <c:pt idx="58">
                  <c:v>-7.6617889292465344</c:v>
                </c:pt>
                <c:pt idx="59">
                  <c:v>-7.7202131284294229</c:v>
                </c:pt>
                <c:pt idx="60">
                  <c:v>-7.2837850713337469</c:v>
                </c:pt>
                <c:pt idx="61">
                  <c:v>-7.2258850116628475</c:v>
                </c:pt>
                <c:pt idx="62">
                  <c:v>-7.337498553113381</c:v>
                </c:pt>
                <c:pt idx="63">
                  <c:v>-6.1186224443540329</c:v>
                </c:pt>
                <c:pt idx="64">
                  <c:v>-6.0739570624224788</c:v>
                </c:pt>
                <c:pt idx="65">
                  <c:v>-5.4668543955715387</c:v>
                </c:pt>
                <c:pt idx="66">
                  <c:v>-4.9292027404185603</c:v>
                </c:pt>
                <c:pt idx="67">
                  <c:v>-4.8328000964925035</c:v>
                </c:pt>
                <c:pt idx="68">
                  <c:v>-4.9109919942355056</c:v>
                </c:pt>
                <c:pt idx="69">
                  <c:v>-4.9281855874577545</c:v>
                </c:pt>
                <c:pt idx="70">
                  <c:v>-3.9778815772600016</c:v>
                </c:pt>
                <c:pt idx="71">
                  <c:v>-3.5617145515573227</c:v>
                </c:pt>
                <c:pt idx="72">
                  <c:v>-3.4274186920101353</c:v>
                </c:pt>
                <c:pt idx="73">
                  <c:v>-2.6036840964060719</c:v>
                </c:pt>
                <c:pt idx="74">
                  <c:v>-3.4321678865101917</c:v>
                </c:pt>
                <c:pt idx="75">
                  <c:v>-3.8742263113425586</c:v>
                </c:pt>
                <c:pt idx="76">
                  <c:v>-3.8258137083495694</c:v>
                </c:pt>
                <c:pt idx="77">
                  <c:v>-3.4559026883604034</c:v>
                </c:pt>
                <c:pt idx="78">
                  <c:v>-1.538351961676399</c:v>
                </c:pt>
                <c:pt idx="79">
                  <c:v>-0.97979428840269733</c:v>
                </c:pt>
                <c:pt idx="80">
                  <c:v>-0.12729394498598445</c:v>
                </c:pt>
                <c:pt idx="81">
                  <c:v>0.79529925757409892</c:v>
                </c:pt>
                <c:pt idx="82">
                  <c:v>1.2703965385694111</c:v>
                </c:pt>
                <c:pt idx="83">
                  <c:v>1.1725655936309209</c:v>
                </c:pt>
                <c:pt idx="84">
                  <c:v>2.7489619925220881</c:v>
                </c:pt>
                <c:pt idx="85">
                  <c:v>4.7869980728750861</c:v>
                </c:pt>
                <c:pt idx="86">
                  <c:v>4.9939372796564658</c:v>
                </c:pt>
                <c:pt idx="87">
                  <c:v>6.4404081347683961</c:v>
                </c:pt>
                <c:pt idx="88">
                  <c:v>6.6019298450464996</c:v>
                </c:pt>
                <c:pt idx="89">
                  <c:v>7.3382866388979195</c:v>
                </c:pt>
                <c:pt idx="90">
                  <c:v>7.7570509078618493</c:v>
                </c:pt>
                <c:pt idx="91">
                  <c:v>6.9612629794734167</c:v>
                </c:pt>
                <c:pt idx="92">
                  <c:v>7.1486908062785819</c:v>
                </c:pt>
                <c:pt idx="93">
                  <c:v>7.9483643430928135</c:v>
                </c:pt>
                <c:pt idx="94">
                  <c:v>8.2594601807882047</c:v>
                </c:pt>
                <c:pt idx="95">
                  <c:v>7.7283483242686843</c:v>
                </c:pt>
                <c:pt idx="96">
                  <c:v>11.835776772442184</c:v>
                </c:pt>
                <c:pt idx="97">
                  <c:v>12.214061278283854</c:v>
                </c:pt>
                <c:pt idx="98">
                  <c:v>13.816369851009359</c:v>
                </c:pt>
                <c:pt idx="99">
                  <c:v>13.277630230233937</c:v>
                </c:pt>
                <c:pt idx="100">
                  <c:v>9.3044677075981461</c:v>
                </c:pt>
                <c:pt idx="101">
                  <c:v>9.7034063976810092</c:v>
                </c:pt>
                <c:pt idx="102">
                  <c:v>9.073571482777286</c:v>
                </c:pt>
                <c:pt idx="103">
                  <c:v>9.3522894072444274</c:v>
                </c:pt>
                <c:pt idx="104">
                  <c:v>9.2466269465822784</c:v>
                </c:pt>
                <c:pt idx="105">
                  <c:v>11.366769462753414</c:v>
                </c:pt>
                <c:pt idx="106">
                  <c:v>12.640946975258135</c:v>
                </c:pt>
                <c:pt idx="107">
                  <c:v>11.268448863677822</c:v>
                </c:pt>
                <c:pt idx="108">
                  <c:v>10.383446249221523</c:v>
                </c:pt>
                <c:pt idx="109">
                  <c:v>9.944402317232889</c:v>
                </c:pt>
                <c:pt idx="110">
                  <c:v>9.6019004313062108</c:v>
                </c:pt>
                <c:pt idx="111">
                  <c:v>9.3827997643128374</c:v>
                </c:pt>
                <c:pt idx="112">
                  <c:v>9.1795258424071964</c:v>
                </c:pt>
                <c:pt idx="113">
                  <c:v>9.3504397379564175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'Activity #4'!$J$1</c:f>
              <c:strCache>
                <c:ptCount val="1"/>
                <c:pt idx="0">
                  <c:v>EoT No Tilt (theoretical)</c:v>
                </c:pt>
              </c:strCache>
            </c:strRef>
          </c:tx>
          <c:spPr>
            <a:ln w="28575">
              <a:noFill/>
            </a:ln>
          </c:spPr>
          <c:xVal>
            <c:numRef>
              <c:f>'Activity #4'!$B$2:$B$115</c:f>
              <c:numCache>
                <c:formatCode>General</c:formatCode>
                <c:ptCount val="114"/>
                <c:pt idx="0">
                  <c:v>317</c:v>
                </c:pt>
                <c:pt idx="1">
                  <c:v>318</c:v>
                </c:pt>
                <c:pt idx="2">
                  <c:v>324</c:v>
                </c:pt>
                <c:pt idx="3">
                  <c:v>325</c:v>
                </c:pt>
                <c:pt idx="4">
                  <c:v>326</c:v>
                </c:pt>
                <c:pt idx="5">
                  <c:v>330</c:v>
                </c:pt>
                <c:pt idx="6">
                  <c:v>335</c:v>
                </c:pt>
                <c:pt idx="7">
                  <c:v>338</c:v>
                </c:pt>
                <c:pt idx="8">
                  <c:v>339</c:v>
                </c:pt>
                <c:pt idx="9">
                  <c:v>340</c:v>
                </c:pt>
                <c:pt idx="10">
                  <c:v>344</c:v>
                </c:pt>
                <c:pt idx="11">
                  <c:v>346</c:v>
                </c:pt>
                <c:pt idx="12">
                  <c:v>352</c:v>
                </c:pt>
                <c:pt idx="13">
                  <c:v>353</c:v>
                </c:pt>
                <c:pt idx="14">
                  <c:v>356</c:v>
                </c:pt>
                <c:pt idx="15">
                  <c:v>359</c:v>
                </c:pt>
                <c:pt idx="16">
                  <c:v>361</c:v>
                </c:pt>
                <c:pt idx="17">
                  <c:v>362</c:v>
                </c:pt>
                <c:pt idx="18">
                  <c:v>364</c:v>
                </c:pt>
                <c:pt idx="19">
                  <c:v>365</c:v>
                </c:pt>
                <c:pt idx="20">
                  <c:v>366</c:v>
                </c:pt>
                <c:pt idx="21">
                  <c:v>1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13</c:v>
                </c:pt>
                <c:pt idx="26">
                  <c:v>18</c:v>
                </c:pt>
                <c:pt idx="27">
                  <c:v>21</c:v>
                </c:pt>
                <c:pt idx="28">
                  <c:v>22</c:v>
                </c:pt>
                <c:pt idx="29">
                  <c:v>35</c:v>
                </c:pt>
                <c:pt idx="30">
                  <c:v>36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56</c:v>
                </c:pt>
                <c:pt idx="41">
                  <c:v>57</c:v>
                </c:pt>
                <c:pt idx="42">
                  <c:v>64</c:v>
                </c:pt>
                <c:pt idx="43">
                  <c:v>71</c:v>
                </c:pt>
                <c:pt idx="44">
                  <c:v>72</c:v>
                </c:pt>
                <c:pt idx="45">
                  <c:v>76</c:v>
                </c:pt>
                <c:pt idx="46">
                  <c:v>77</c:v>
                </c:pt>
                <c:pt idx="47">
                  <c:v>78</c:v>
                </c:pt>
                <c:pt idx="48">
                  <c:v>79</c:v>
                </c:pt>
                <c:pt idx="49">
                  <c:v>80</c:v>
                </c:pt>
                <c:pt idx="50">
                  <c:v>86</c:v>
                </c:pt>
                <c:pt idx="51">
                  <c:v>87</c:v>
                </c:pt>
                <c:pt idx="52">
                  <c:v>88</c:v>
                </c:pt>
                <c:pt idx="53">
                  <c:v>92</c:v>
                </c:pt>
                <c:pt idx="54">
                  <c:v>96</c:v>
                </c:pt>
                <c:pt idx="55">
                  <c:v>98</c:v>
                </c:pt>
                <c:pt idx="56">
                  <c:v>99</c:v>
                </c:pt>
                <c:pt idx="57">
                  <c:v>101</c:v>
                </c:pt>
                <c:pt idx="58">
                  <c:v>104</c:v>
                </c:pt>
                <c:pt idx="59">
                  <c:v>105</c:v>
                </c:pt>
                <c:pt idx="60">
                  <c:v>106</c:v>
                </c:pt>
                <c:pt idx="61">
                  <c:v>110</c:v>
                </c:pt>
                <c:pt idx="62">
                  <c:v>114</c:v>
                </c:pt>
                <c:pt idx="63">
                  <c:v>120</c:v>
                </c:pt>
                <c:pt idx="64">
                  <c:v>131</c:v>
                </c:pt>
                <c:pt idx="65">
                  <c:v>132</c:v>
                </c:pt>
                <c:pt idx="66">
                  <c:v>133</c:v>
                </c:pt>
                <c:pt idx="67">
                  <c:v>134</c:v>
                </c:pt>
                <c:pt idx="68">
                  <c:v>140</c:v>
                </c:pt>
                <c:pt idx="69">
                  <c:v>141</c:v>
                </c:pt>
                <c:pt idx="70">
                  <c:v>150</c:v>
                </c:pt>
                <c:pt idx="71">
                  <c:v>157</c:v>
                </c:pt>
                <c:pt idx="72">
                  <c:v>159</c:v>
                </c:pt>
                <c:pt idx="73">
                  <c:v>161</c:v>
                </c:pt>
                <c:pt idx="74">
                  <c:v>162</c:v>
                </c:pt>
                <c:pt idx="75">
                  <c:v>163</c:v>
                </c:pt>
                <c:pt idx="76">
                  <c:v>168</c:v>
                </c:pt>
                <c:pt idx="77">
                  <c:v>171</c:v>
                </c:pt>
                <c:pt idx="78">
                  <c:v>178</c:v>
                </c:pt>
                <c:pt idx="79">
                  <c:v>182</c:v>
                </c:pt>
                <c:pt idx="80">
                  <c:v>185</c:v>
                </c:pt>
                <c:pt idx="81">
                  <c:v>189</c:v>
                </c:pt>
                <c:pt idx="82">
                  <c:v>190</c:v>
                </c:pt>
                <c:pt idx="83">
                  <c:v>196</c:v>
                </c:pt>
                <c:pt idx="84">
                  <c:v>197</c:v>
                </c:pt>
                <c:pt idx="85">
                  <c:v>211</c:v>
                </c:pt>
                <c:pt idx="86">
                  <c:v>222</c:v>
                </c:pt>
                <c:pt idx="87">
                  <c:v>223</c:v>
                </c:pt>
                <c:pt idx="88">
                  <c:v>225</c:v>
                </c:pt>
                <c:pt idx="89">
                  <c:v>230</c:v>
                </c:pt>
                <c:pt idx="90">
                  <c:v>231</c:v>
                </c:pt>
                <c:pt idx="91">
                  <c:v>237</c:v>
                </c:pt>
                <c:pt idx="92">
                  <c:v>238</c:v>
                </c:pt>
                <c:pt idx="93">
                  <c:v>239</c:v>
                </c:pt>
                <c:pt idx="94">
                  <c:v>240</c:v>
                </c:pt>
                <c:pt idx="95">
                  <c:v>244</c:v>
                </c:pt>
                <c:pt idx="96">
                  <c:v>245</c:v>
                </c:pt>
                <c:pt idx="97">
                  <c:v>246</c:v>
                </c:pt>
                <c:pt idx="98">
                  <c:v>255</c:v>
                </c:pt>
                <c:pt idx="99">
                  <c:v>258</c:v>
                </c:pt>
                <c:pt idx="100">
                  <c:v>273</c:v>
                </c:pt>
                <c:pt idx="101">
                  <c:v>274</c:v>
                </c:pt>
                <c:pt idx="102">
                  <c:v>277</c:v>
                </c:pt>
                <c:pt idx="103">
                  <c:v>278</c:v>
                </c:pt>
                <c:pt idx="104">
                  <c:v>279</c:v>
                </c:pt>
                <c:pt idx="105">
                  <c:v>280</c:v>
                </c:pt>
                <c:pt idx="106">
                  <c:v>281</c:v>
                </c:pt>
                <c:pt idx="107">
                  <c:v>289</c:v>
                </c:pt>
                <c:pt idx="108">
                  <c:v>300</c:v>
                </c:pt>
                <c:pt idx="109">
                  <c:v>302</c:v>
                </c:pt>
                <c:pt idx="110">
                  <c:v>307</c:v>
                </c:pt>
                <c:pt idx="111">
                  <c:v>308</c:v>
                </c:pt>
                <c:pt idx="112">
                  <c:v>309</c:v>
                </c:pt>
                <c:pt idx="113">
                  <c:v>316</c:v>
                </c:pt>
              </c:numCache>
            </c:numRef>
          </c:xVal>
          <c:yVal>
            <c:numRef>
              <c:f>'Activity #4'!$J$2:$J$115</c:f>
              <c:numCache>
                <c:formatCode>0.0000</c:formatCode>
                <c:ptCount val="114"/>
                <c:pt idx="0">
                  <c:v>6.080567069066495</c:v>
                </c:pt>
                <c:pt idx="1">
                  <c:v>5.9964379484922716</c:v>
                </c:pt>
                <c:pt idx="2">
                  <c:v>5.4553056056867311</c:v>
                </c:pt>
                <c:pt idx="3">
                  <c:v>5.3593064076256853</c:v>
                </c:pt>
                <c:pt idx="4">
                  <c:v>5.2617212177350936</c:v>
                </c:pt>
                <c:pt idx="5">
                  <c:v>4.8561049718253324</c:v>
                </c:pt>
                <c:pt idx="6">
                  <c:v>4.3169978386268664</c:v>
                </c:pt>
                <c:pt idx="7">
                  <c:v>3.9779468758132785</c:v>
                </c:pt>
                <c:pt idx="8">
                  <c:v>3.8625305257233058</c:v>
                </c:pt>
                <c:pt idx="9">
                  <c:v>3.7459711281209462</c:v>
                </c:pt>
                <c:pt idx="10">
                  <c:v>3.268997795313727</c:v>
                </c:pt>
                <c:pt idx="11">
                  <c:v>3.0245647756745715</c:v>
                </c:pt>
                <c:pt idx="12">
                  <c:v>2.2709638368191123</c:v>
                </c:pt>
                <c:pt idx="13">
                  <c:v>2.1427926659167129</c:v>
                </c:pt>
                <c:pt idx="14">
                  <c:v>1.7546270708960725</c:v>
                </c:pt>
                <c:pt idx="15">
                  <c:v>1.3617891405090965</c:v>
                </c:pt>
                <c:pt idx="16">
                  <c:v>1.0978175968909185</c:v>
                </c:pt>
                <c:pt idx="17">
                  <c:v>0.96532494920982248</c:v>
                </c:pt>
                <c:pt idx="18">
                  <c:v>0.69952193476489422</c:v>
                </c:pt>
                <c:pt idx="19">
                  <c:v>0.56629022769638016</c:v>
                </c:pt>
                <c:pt idx="20">
                  <c:v>0.43289093706299553</c:v>
                </c:pt>
                <c:pt idx="21">
                  <c:v>0.40085455605933068</c:v>
                </c:pt>
                <c:pt idx="22">
                  <c:v>-0.2673022921406335</c:v>
                </c:pt>
                <c:pt idx="23">
                  <c:v>-0.40085455605933068</c:v>
                </c:pt>
                <c:pt idx="24">
                  <c:v>-0.53428819417041495</c:v>
                </c:pt>
                <c:pt idx="25">
                  <c:v>-1.1982968239872773</c:v>
                </c:pt>
                <c:pt idx="26">
                  <c:v>-1.8534453316682267</c:v>
                </c:pt>
                <c:pt idx="27">
                  <c:v>-2.2402626203090192</c:v>
                </c:pt>
                <c:pt idx="28">
                  <c:v>-2.3679264808053788</c:v>
                </c:pt>
                <c:pt idx="29">
                  <c:v>-3.9503530308801351</c:v>
                </c:pt>
                <c:pt idx="30">
                  <c:v>-4.0648778032402051</c:v>
                </c:pt>
                <c:pt idx="31">
                  <c:v>-4.6187925715234641</c:v>
                </c:pt>
                <c:pt idx="32">
                  <c:v>-4.7256042031172836</c:v>
                </c:pt>
                <c:pt idx="33">
                  <c:v>-4.8310173758272237</c:v>
                </c:pt>
                <c:pt idx="34">
                  <c:v>-5.3360295236204998</c:v>
                </c:pt>
                <c:pt idx="35">
                  <c:v>-5.4324119684782737</c:v>
                </c:pt>
                <c:pt idx="36">
                  <c:v>-5.5271867872100078</c:v>
                </c:pt>
                <c:pt idx="37">
                  <c:v>-5.6203259328863808</c:v>
                </c:pt>
                <c:pt idx="38">
                  <c:v>-5.7118018426265271</c:v>
                </c:pt>
                <c:pt idx="39">
                  <c:v>-5.8015874457547714</c:v>
                </c:pt>
                <c:pt idx="40">
                  <c:v>-6.0605392589843694</c:v>
                </c:pt>
                <c:pt idx="41">
                  <c:v>-6.1433030502762156</c:v>
                </c:pt>
                <c:pt idx="42">
                  <c:v>-6.6704426296929471</c:v>
                </c:pt>
                <c:pt idx="43">
                  <c:v>-7.1009706861541408</c:v>
                </c:pt>
                <c:pt idx="44">
                  <c:v>-7.1542062052838142</c:v>
                </c:pt>
                <c:pt idx="45">
                  <c:v>-7.3458285590152208</c:v>
                </c:pt>
                <c:pt idx="46">
                  <c:v>-7.3883333306002461</c:v>
                </c:pt>
                <c:pt idx="47">
                  <c:v>-7.4286516557672044</c:v>
                </c:pt>
                <c:pt idx="48">
                  <c:v>-7.4667716030216855</c:v>
                </c:pt>
                <c:pt idx="49">
                  <c:v>-7.5026818914404112</c:v>
                </c:pt>
                <c:pt idx="50">
                  <c:v>-7.6711918271667638</c:v>
                </c:pt>
                <c:pt idx="51">
                  <c:v>-7.6913739379536343</c:v>
                </c:pt>
                <c:pt idx="52">
                  <c:v>-7.7092799228208477</c:v>
                </c:pt>
                <c:pt idx="53">
                  <c:v>-7.7580467591297335</c:v>
                </c:pt>
                <c:pt idx="54">
                  <c:v>-7.7700934772251262</c:v>
                </c:pt>
                <c:pt idx="55">
                  <c:v>-7.7623221713013733</c:v>
                </c:pt>
                <c:pt idx="56">
                  <c:v>-7.7549900906465954</c:v>
                </c:pt>
                <c:pt idx="57">
                  <c:v>-7.733443922306348</c:v>
                </c:pt>
                <c:pt idx="58">
                  <c:v>-7.6839725546129447</c:v>
                </c:pt>
                <c:pt idx="59">
                  <c:v>-7.6629270455311849</c:v>
                </c:pt>
                <c:pt idx="60">
                  <c:v>-7.6396138288838813</c:v>
                </c:pt>
                <c:pt idx="61">
                  <c:v>-7.5238318913699214</c:v>
                </c:pt>
                <c:pt idx="62">
                  <c:v>-7.3724384133423593</c:v>
                </c:pt>
                <c:pt idx="63">
                  <c:v>-7.0801893263083597</c:v>
                </c:pt>
                <c:pt idx="64">
                  <c:v>-6.3514617293688875</c:v>
                </c:pt>
                <c:pt idx="65">
                  <c:v>-6.2735117000722056</c:v>
                </c:pt>
                <c:pt idx="66">
                  <c:v>-6.1937051360780231</c:v>
                </c:pt>
                <c:pt idx="67">
                  <c:v>-6.1120656547255443</c:v>
                </c:pt>
                <c:pt idx="68">
                  <c:v>-5.5851275038627151</c:v>
                </c:pt>
                <c:pt idx="69">
                  <c:v>-5.4913635291078204</c:v>
                </c:pt>
                <c:pt idx="70">
                  <c:v>-4.577844037511948</c:v>
                </c:pt>
                <c:pt idx="71">
                  <c:v>-3.7903961633008048</c:v>
                </c:pt>
                <c:pt idx="72">
                  <c:v>-3.5548075901246006</c:v>
                </c:pt>
                <c:pt idx="73">
                  <c:v>-3.3150113988301815</c:v>
                </c:pt>
                <c:pt idx="74">
                  <c:v>-3.1936239587259476</c:v>
                </c:pt>
                <c:pt idx="75">
                  <c:v>-3.0712914221630929</c:v>
                </c:pt>
                <c:pt idx="76">
                  <c:v>-2.4467285544566604</c:v>
                </c:pt>
                <c:pt idx="77">
                  <c:v>-2.0630056633663143</c:v>
                </c:pt>
                <c:pt idx="78">
                  <c:v>-1.1480817412287976</c:v>
                </c:pt>
                <c:pt idx="79">
                  <c:v>-0.61694015543767</c:v>
                </c:pt>
                <c:pt idx="80">
                  <c:v>-0.21652954842700289</c:v>
                </c:pt>
                <c:pt idx="81">
                  <c:v>0.31806361308522696</c:v>
                </c:pt>
                <c:pt idx="82">
                  <c:v>0.45157545329330834</c:v>
                </c:pt>
                <c:pt idx="83">
                  <c:v>1.2484606992988387</c:v>
                </c:pt>
                <c:pt idx="84">
                  <c:v>1.3802104007752662</c:v>
                </c:pt>
                <c:pt idx="85">
                  <c:v>3.1643489826312079</c:v>
                </c:pt>
                <c:pt idx="86">
                  <c:v>4.4428710237121862</c:v>
                </c:pt>
                <c:pt idx="87">
                  <c:v>4.5518809002546821</c:v>
                </c:pt>
                <c:pt idx="88">
                  <c:v>4.7658276467863869</c:v>
                </c:pt>
                <c:pt idx="89">
                  <c:v>5.2754775481036553</c:v>
                </c:pt>
                <c:pt idx="90">
                  <c:v>5.3728424269839126</c:v>
                </c:pt>
                <c:pt idx="91">
                  <c:v>5.9226666847071936</c:v>
                </c:pt>
                <c:pt idx="92">
                  <c:v>6.0083234278110869</c:v>
                </c:pt>
                <c:pt idx="93">
                  <c:v>6.0922021139907798</c:v>
                </c:pt>
                <c:pt idx="94">
                  <c:v>6.1742779208343492</c:v>
                </c:pt>
                <c:pt idx="95">
                  <c:v>6.4840747299900023</c:v>
                </c:pt>
                <c:pt idx="96">
                  <c:v>6.5567827257327638</c:v>
                </c:pt>
                <c:pt idx="97">
                  <c:v>6.6275503577339823</c:v>
                </c:pt>
                <c:pt idx="98">
                  <c:v>7.1738814165636366</c:v>
                </c:pt>
                <c:pt idx="99">
                  <c:v>7.3183830571871313</c:v>
                </c:pt>
                <c:pt idx="100">
                  <c:v>7.7427113835097812</c:v>
                </c:pt>
                <c:pt idx="101">
                  <c:v>7.752888806297686</c:v>
                </c:pt>
                <c:pt idx="102">
                  <c:v>7.7696464419379954</c:v>
                </c:pt>
                <c:pt idx="103">
                  <c:v>7.7706352660494975</c:v>
                </c:pt>
                <c:pt idx="104">
                  <c:v>7.7693245082550888</c:v>
                </c:pt>
                <c:pt idx="105">
                  <c:v>7.7657145564499794</c:v>
                </c:pt>
                <c:pt idx="106">
                  <c:v>7.7598064789356886</c:v>
                </c:pt>
                <c:pt idx="107">
                  <c:v>7.6301616271429138</c:v>
                </c:pt>
                <c:pt idx="108">
                  <c:v>7.2172762422841599</c:v>
                </c:pt>
                <c:pt idx="109">
                  <c:v>7.1139394632376725</c:v>
                </c:pt>
                <c:pt idx="110">
                  <c:v>6.8190505144093425</c:v>
                </c:pt>
                <c:pt idx="111">
                  <c:v>6.7539459299469273</c:v>
                </c:pt>
                <c:pt idx="112">
                  <c:v>6.6868426347839351</c:v>
                </c:pt>
                <c:pt idx="113">
                  <c:v>6.1628967534899424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90400"/>
        <c:axId val="204392320"/>
      </c:scatterChart>
      <c:valAx>
        <c:axId val="20439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Day</a:t>
                </a:r>
                <a:r>
                  <a:rPr lang="en-US" b="0" baseline="0"/>
                  <a:t> of Year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392320"/>
        <c:crosses val="autoZero"/>
        <c:crossBetween val="midCat"/>
      </c:valAx>
      <c:valAx>
        <c:axId val="20439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Equation</a:t>
                </a:r>
                <a:r>
                  <a:rPr lang="en-US" b="0" baseline="0"/>
                  <a:t> of Time</a:t>
                </a:r>
                <a:r>
                  <a:rPr lang="en-US" baseline="0"/>
                  <a:t/>
                </a:r>
                <a:br>
                  <a:rPr lang="en-US" baseline="0"/>
                </a:br>
                <a:r>
                  <a:rPr lang="en-US" b="0" baseline="0"/>
                  <a:t>(clock minutes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204390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120</xdr:row>
      <xdr:rowOff>180974</xdr:rowOff>
    </xdr:from>
    <xdr:to>
      <xdr:col>12</xdr:col>
      <xdr:colOff>266700</xdr:colOff>
      <xdr:row>157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23812</xdr:colOff>
      <xdr:row>2</xdr:row>
      <xdr:rowOff>314324</xdr:rowOff>
    </xdr:from>
    <xdr:to>
      <xdr:col>24</xdr:col>
      <xdr:colOff>228600</xdr:colOff>
      <xdr:row>50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19</xdr:col>
      <xdr:colOff>276225</xdr:colOff>
      <xdr:row>4</xdr:row>
      <xdr:rowOff>142875</xdr:rowOff>
    </xdr:from>
    <xdr:ext cx="2367508" cy="530658"/>
    <xdr:sp macro="" textlink="">
      <xdr:nvSpPr>
        <xdr:cNvPr id="7" name="TextBox 6"/>
        <xdr:cNvSpPr txBox="1"/>
      </xdr:nvSpPr>
      <xdr:spPr>
        <a:xfrm>
          <a:off x="14297025" y="1285875"/>
          <a:ext cx="236750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 b="1"/>
            <a:t>My Analemma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161925</xdr:rowOff>
    </xdr:from>
    <xdr:to>
      <xdr:col>19</xdr:col>
      <xdr:colOff>157163</xdr:colOff>
      <xdr:row>32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</xdr:colOff>
      <xdr:row>0</xdr:row>
      <xdr:rowOff>766761</xdr:rowOff>
    </xdr:from>
    <xdr:to>
      <xdr:col>29</xdr:col>
      <xdr:colOff>142875</xdr:colOff>
      <xdr:row>31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600074</xdr:colOff>
      <xdr:row>32</xdr:row>
      <xdr:rowOff>33337</xdr:rowOff>
    </xdr:from>
    <xdr:to>
      <xdr:col>29</xdr:col>
      <xdr:colOff>133349</xdr:colOff>
      <xdr:row>49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</xdr:colOff>
      <xdr:row>51</xdr:row>
      <xdr:rowOff>14287</xdr:rowOff>
    </xdr:from>
    <xdr:to>
      <xdr:col>29</xdr:col>
      <xdr:colOff>95250</xdr:colOff>
      <xdr:row>72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tka/Documents/MyActiveLogs/Analemma/TaraAnalemma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ema Data"/>
      <sheetName val="Activity #1"/>
      <sheetName val="Activity #2"/>
      <sheetName val="Activity #3"/>
      <sheetName val="Activity #4"/>
      <sheetName val="Eccentricity Data"/>
      <sheetName val="Apparatus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3</v>
          </cell>
          <cell r="C2">
            <v>-4.0953021879630951</v>
          </cell>
        </row>
        <row r="3">
          <cell r="B3">
            <v>4</v>
          </cell>
          <cell r="C3">
            <v>-4.334541902658672</v>
          </cell>
        </row>
        <row r="4">
          <cell r="B4">
            <v>15</v>
          </cell>
          <cell r="C4">
            <v>-8.9001091234264411</v>
          </cell>
        </row>
        <row r="5">
          <cell r="B5">
            <v>16</v>
          </cell>
          <cell r="C5">
            <v>-9.1398183780096716</v>
          </cell>
        </row>
        <row r="6">
          <cell r="B6">
            <v>20</v>
          </cell>
          <cell r="C6">
            <v>-10.151769204194538</v>
          </cell>
        </row>
        <row r="7">
          <cell r="B7">
            <v>24</v>
          </cell>
          <cell r="C7">
            <v>-11.16200890516064</v>
          </cell>
        </row>
        <row r="8">
          <cell r="B8">
            <v>26</v>
          </cell>
          <cell r="C8">
            <v>-11.812920661495806</v>
          </cell>
        </row>
        <row r="9">
          <cell r="B9">
            <v>27</v>
          </cell>
          <cell r="C9">
            <v>-11.976729302623299</v>
          </cell>
        </row>
        <row r="10">
          <cell r="B10">
            <v>28</v>
          </cell>
          <cell r="C10">
            <v>-12.076680611567246</v>
          </cell>
        </row>
        <row r="11">
          <cell r="B11">
            <v>29</v>
          </cell>
          <cell r="C11">
            <v>-12.1999962236283</v>
          </cell>
        </row>
        <row r="12">
          <cell r="B12">
            <v>33</v>
          </cell>
          <cell r="C12">
            <v>-13.049867812707506</v>
          </cell>
        </row>
        <row r="13">
          <cell r="B13">
            <v>37</v>
          </cell>
          <cell r="C13">
            <v>-13.372705762866742</v>
          </cell>
        </row>
        <row r="14">
          <cell r="B14">
            <v>38</v>
          </cell>
          <cell r="C14">
            <v>-13.505364805970686</v>
          </cell>
        </row>
        <row r="15">
          <cell r="B15">
            <v>39</v>
          </cell>
          <cell r="C15">
            <v>-13.601024498678198</v>
          </cell>
        </row>
        <row r="16">
          <cell r="B16">
            <v>40</v>
          </cell>
          <cell r="C16">
            <v>-13.838729546457655</v>
          </cell>
        </row>
        <row r="17">
          <cell r="B17">
            <v>41</v>
          </cell>
          <cell r="C17">
            <v>-13.793054694717132</v>
          </cell>
        </row>
        <row r="18">
          <cell r="B18">
            <v>42</v>
          </cell>
          <cell r="C18">
            <v>-13.907964065219783</v>
          </cell>
        </row>
        <row r="19">
          <cell r="B19">
            <v>43</v>
          </cell>
          <cell r="C19">
            <v>-13.961592214689153</v>
          </cell>
        </row>
        <row r="20">
          <cell r="B20">
            <v>50</v>
          </cell>
          <cell r="C20">
            <v>-14.345745432988926</v>
          </cell>
        </row>
        <row r="21">
          <cell r="B21">
            <v>56</v>
          </cell>
          <cell r="C21">
            <v>-12.54621330348664</v>
          </cell>
        </row>
        <row r="22">
          <cell r="B22">
            <v>64</v>
          </cell>
          <cell r="C22">
            <v>-11.057882043966202</v>
          </cell>
        </row>
        <row r="23">
          <cell r="B23">
            <v>82</v>
          </cell>
          <cell r="C23">
            <v>-6.2444906443991686</v>
          </cell>
        </row>
        <row r="24">
          <cell r="B24">
            <v>83</v>
          </cell>
          <cell r="C24">
            <v>-6.0404265024698667</v>
          </cell>
        </row>
        <row r="25">
          <cell r="B25">
            <v>84</v>
          </cell>
          <cell r="C25">
            <v>-5.7347086635322437</v>
          </cell>
        </row>
        <row r="26">
          <cell r="B26">
            <v>97</v>
          </cell>
          <cell r="C26">
            <v>-2.3288588966853041</v>
          </cell>
        </row>
        <row r="27">
          <cell r="B27">
            <v>104</v>
          </cell>
          <cell r="C27">
            <v>6.47252894578315E-2</v>
          </cell>
        </row>
        <row r="28">
          <cell r="B28">
            <v>105</v>
          </cell>
          <cell r="C28">
            <v>5.8564210651920204E-2</v>
          </cell>
        </row>
        <row r="29">
          <cell r="B29">
            <v>110</v>
          </cell>
          <cell r="C29">
            <v>1.2493916067108382</v>
          </cell>
        </row>
        <row r="30">
          <cell r="B30">
            <v>111</v>
          </cell>
          <cell r="C30">
            <v>1.5810003733029125</v>
          </cell>
        </row>
        <row r="31">
          <cell r="B31">
            <v>118</v>
          </cell>
          <cell r="C31">
            <v>2.672963113893549</v>
          </cell>
        </row>
        <row r="32">
          <cell r="B32">
            <v>119</v>
          </cell>
          <cell r="C32">
            <v>2.8671568929686404</v>
          </cell>
        </row>
        <row r="33">
          <cell r="B33">
            <v>120</v>
          </cell>
          <cell r="C33">
            <v>3.0627890370391859</v>
          </cell>
        </row>
        <row r="34">
          <cell r="B34">
            <v>121</v>
          </cell>
          <cell r="C34">
            <v>3.2574963864466278</v>
          </cell>
        </row>
        <row r="35">
          <cell r="B35">
            <v>134</v>
          </cell>
          <cell r="C35">
            <v>3.8237852232952392</v>
          </cell>
        </row>
        <row r="36">
          <cell r="B36">
            <v>136</v>
          </cell>
          <cell r="C36">
            <v>4.308623004959693</v>
          </cell>
        </row>
        <row r="37">
          <cell r="B37">
            <v>149</v>
          </cell>
          <cell r="C37">
            <v>2.6729438792836238</v>
          </cell>
        </row>
        <row r="38">
          <cell r="B38">
            <v>152</v>
          </cell>
          <cell r="C38">
            <v>2.3936629942023928</v>
          </cell>
        </row>
        <row r="39">
          <cell r="B39">
            <v>153</v>
          </cell>
          <cell r="C39">
            <v>2.2317768881747937</v>
          </cell>
        </row>
        <row r="40">
          <cell r="B40">
            <v>155</v>
          </cell>
          <cell r="C40">
            <v>1.906928178217266</v>
          </cell>
        </row>
        <row r="41">
          <cell r="B41">
            <v>157</v>
          </cell>
          <cell r="C41">
            <v>1.7849464759282345</v>
          </cell>
        </row>
        <row r="42">
          <cell r="B42">
            <v>169</v>
          </cell>
          <cell r="C42">
            <v>-0.76652412062988862</v>
          </cell>
        </row>
        <row r="43">
          <cell r="B43">
            <v>180</v>
          </cell>
          <cell r="C43">
            <v>-3.3901413460891474</v>
          </cell>
        </row>
        <row r="44">
          <cell r="B44">
            <v>181</v>
          </cell>
          <cell r="C44">
            <v>-3.3847749683101429</v>
          </cell>
        </row>
        <row r="45">
          <cell r="B45">
            <v>192</v>
          </cell>
          <cell r="C45">
            <v>-4.9609052126509061</v>
          </cell>
        </row>
        <row r="46">
          <cell r="B46">
            <v>198</v>
          </cell>
          <cell r="C46">
            <v>-5.8335427212962196</v>
          </cell>
        </row>
        <row r="47">
          <cell r="B47">
            <v>204</v>
          </cell>
          <cell r="C47">
            <v>-6.1495769919972725</v>
          </cell>
        </row>
        <row r="48">
          <cell r="B48">
            <v>209</v>
          </cell>
          <cell r="C48">
            <v>-5.9117824392863678</v>
          </cell>
        </row>
        <row r="49">
          <cell r="B49">
            <v>211</v>
          </cell>
          <cell r="C49">
            <v>-6.1975005799368539</v>
          </cell>
        </row>
        <row r="50">
          <cell r="B50">
            <v>219</v>
          </cell>
          <cell r="C50">
            <v>-5.5080724616568739</v>
          </cell>
        </row>
        <row r="51">
          <cell r="B51">
            <v>234</v>
          </cell>
          <cell r="C51">
            <v>-2.4032438217476764</v>
          </cell>
        </row>
        <row r="52">
          <cell r="B52">
            <v>237</v>
          </cell>
          <cell r="C52">
            <v>-1.7811990769717889</v>
          </cell>
        </row>
        <row r="53">
          <cell r="B53">
            <v>239</v>
          </cell>
          <cell r="C53">
            <v>-1.6858494469200382</v>
          </cell>
        </row>
        <row r="54">
          <cell r="B54">
            <v>243</v>
          </cell>
          <cell r="C54">
            <v>0.11271552798944638</v>
          </cell>
        </row>
        <row r="55">
          <cell r="B55">
            <v>245</v>
          </cell>
          <cell r="C55">
            <v>0.62110513554952063</v>
          </cell>
        </row>
        <row r="56">
          <cell r="B56">
            <v>246</v>
          </cell>
          <cell r="C56">
            <v>1.0495300943716983</v>
          </cell>
        </row>
        <row r="57">
          <cell r="B57">
            <v>251</v>
          </cell>
          <cell r="C57">
            <v>2.5220100652765893</v>
          </cell>
        </row>
        <row r="58">
          <cell r="B58">
            <v>255</v>
          </cell>
          <cell r="C58">
            <v>3.6741598317370925</v>
          </cell>
        </row>
        <row r="59">
          <cell r="B59">
            <v>256</v>
          </cell>
          <cell r="C59">
            <v>4.2818918933176713</v>
          </cell>
        </row>
        <row r="60">
          <cell r="B60">
            <v>264</v>
          </cell>
          <cell r="C60">
            <v>7.3321783606414295</v>
          </cell>
        </row>
        <row r="61">
          <cell r="B61">
            <v>265</v>
          </cell>
          <cell r="C61">
            <v>7.4097766463200356</v>
          </cell>
        </row>
        <row r="62">
          <cell r="B62">
            <v>266</v>
          </cell>
          <cell r="C62">
            <v>7.8461043294321691</v>
          </cell>
        </row>
        <row r="63">
          <cell r="B63">
            <v>267</v>
          </cell>
          <cell r="C63">
            <v>8.0159812019336414</v>
          </cell>
        </row>
        <row r="64">
          <cell r="B64">
            <v>272</v>
          </cell>
          <cell r="C64">
            <v>10.033019514365451</v>
          </cell>
        </row>
        <row r="65">
          <cell r="B65">
            <v>273</v>
          </cell>
          <cell r="C65">
            <v>10.320334655430406</v>
          </cell>
        </row>
        <row r="66">
          <cell r="B66">
            <v>274</v>
          </cell>
          <cell r="C66">
            <v>10.730524829471745</v>
          </cell>
        </row>
        <row r="67">
          <cell r="B67">
            <v>276</v>
          </cell>
          <cell r="C67">
            <v>11.532950848864045</v>
          </cell>
        </row>
        <row r="68">
          <cell r="B68">
            <v>279</v>
          </cell>
          <cell r="C68">
            <v>11.97218286173714</v>
          </cell>
        </row>
        <row r="69">
          <cell r="B69">
            <v>280</v>
          </cell>
          <cell r="C69">
            <v>12.150742558835203</v>
          </cell>
        </row>
        <row r="70">
          <cell r="B70">
            <v>281</v>
          </cell>
          <cell r="C70">
            <v>12.754988774176676</v>
          </cell>
        </row>
        <row r="71">
          <cell r="B71">
            <v>283</v>
          </cell>
          <cell r="C71">
            <v>13.209765333150081</v>
          </cell>
        </row>
        <row r="72">
          <cell r="B72">
            <v>286</v>
          </cell>
          <cell r="C72">
            <v>13.968235185447471</v>
          </cell>
        </row>
        <row r="73">
          <cell r="B73">
            <v>287</v>
          </cell>
          <cell r="C73">
            <v>14.24622647168218</v>
          </cell>
        </row>
        <row r="74">
          <cell r="B74">
            <v>288</v>
          </cell>
          <cell r="C74">
            <v>14.551720628123615</v>
          </cell>
        </row>
        <row r="75">
          <cell r="B75">
            <v>290</v>
          </cell>
          <cell r="C75">
            <v>15.093918037128317</v>
          </cell>
        </row>
        <row r="76">
          <cell r="B76">
            <v>294</v>
          </cell>
          <cell r="C76">
            <v>15.449361732976636</v>
          </cell>
        </row>
        <row r="77">
          <cell r="B77">
            <v>296</v>
          </cell>
          <cell r="C77">
            <v>15.944213735730813</v>
          </cell>
        </row>
        <row r="78">
          <cell r="B78">
            <v>299</v>
          </cell>
          <cell r="C78">
            <v>16.368783733636917</v>
          </cell>
        </row>
        <row r="79">
          <cell r="B79">
            <v>303</v>
          </cell>
          <cell r="C79">
            <v>16.48956713148096</v>
          </cell>
        </row>
        <row r="80">
          <cell r="B80">
            <v>304</v>
          </cell>
          <cell r="C80">
            <v>16.83785163786446</v>
          </cell>
        </row>
        <row r="81">
          <cell r="B81">
            <v>305</v>
          </cell>
          <cell r="C81">
            <v>16.841351148439482</v>
          </cell>
        </row>
        <row r="82">
          <cell r="B82">
            <v>311</v>
          </cell>
          <cell r="C82">
            <v>16.805445713652507</v>
          </cell>
        </row>
        <row r="83">
          <cell r="B83">
            <v>314</v>
          </cell>
          <cell r="C83">
            <v>16.430888613012318</v>
          </cell>
        </row>
        <row r="84">
          <cell r="B84">
            <v>316</v>
          </cell>
          <cell r="C84">
            <v>16.119465941746377</v>
          </cell>
        </row>
        <row r="85">
          <cell r="B85">
            <v>321</v>
          </cell>
          <cell r="C85">
            <v>15.977048472111109</v>
          </cell>
        </row>
        <row r="86">
          <cell r="B86">
            <v>322</v>
          </cell>
          <cell r="C86">
            <v>15.259042065728575</v>
          </cell>
        </row>
        <row r="87">
          <cell r="B87">
            <v>330</v>
          </cell>
          <cell r="C87">
            <v>13.088415675640109</v>
          </cell>
        </row>
        <row r="88">
          <cell r="B88">
            <v>331</v>
          </cell>
          <cell r="C88">
            <v>13.151660711491349</v>
          </cell>
        </row>
        <row r="89">
          <cell r="B89">
            <v>349</v>
          </cell>
          <cell r="C89">
            <v>5.2463253811338841</v>
          </cell>
        </row>
        <row r="90">
          <cell r="B90">
            <v>356</v>
          </cell>
          <cell r="C90">
            <v>1.8788669809591219</v>
          </cell>
        </row>
        <row r="91">
          <cell r="B91">
            <v>363</v>
          </cell>
          <cell r="C91">
            <v>-1.8130363828638081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0"/>
  <sheetViews>
    <sheetView topLeftCell="J94" workbookViewId="0">
      <selection activeCell="R97" sqref="R97"/>
    </sheetView>
  </sheetViews>
  <sheetFormatPr defaultRowHeight="15" x14ac:dyDescent="0.25"/>
  <cols>
    <col min="1" max="1" width="18.5703125" customWidth="1"/>
    <col min="4" max="5" width="12.140625" bestFit="1" customWidth="1"/>
    <col min="6" max="6" width="10.140625" customWidth="1"/>
    <col min="7" max="7" width="10.5703125" customWidth="1"/>
    <col min="8" max="9" width="9.85546875" customWidth="1"/>
    <col min="10" max="10" width="12.5703125" customWidth="1"/>
    <col min="11" max="11" width="16.140625" customWidth="1"/>
    <col min="12" max="12" width="14.140625" customWidth="1"/>
    <col min="13" max="13" width="11" customWidth="1"/>
  </cols>
  <sheetData>
    <row r="1" spans="1:13" x14ac:dyDescent="0.25">
      <c r="A1" t="s">
        <v>0</v>
      </c>
      <c r="B1">
        <v>1286</v>
      </c>
      <c r="C1">
        <v>91</v>
      </c>
    </row>
    <row r="2" spans="1:13" x14ac:dyDescent="0.25">
      <c r="A2" t="s">
        <v>9</v>
      </c>
      <c r="B2">
        <v>300</v>
      </c>
    </row>
    <row r="3" spans="1:13" ht="30" x14ac:dyDescent="0.25">
      <c r="A3" s="3" t="s">
        <v>15</v>
      </c>
      <c r="B3">
        <v>8.3125</v>
      </c>
    </row>
    <row r="4" spans="1:13" ht="30" x14ac:dyDescent="0.25">
      <c r="A4" s="3" t="s">
        <v>16</v>
      </c>
      <c r="B4">
        <v>39.996000000000002</v>
      </c>
    </row>
    <row r="5" spans="1:13" x14ac:dyDescent="0.25">
      <c r="A5" s="3"/>
      <c r="B5" s="25" t="s">
        <v>27</v>
      </c>
      <c r="C5" s="25"/>
      <c r="D5" s="25" t="s">
        <v>26</v>
      </c>
      <c r="E5" s="25"/>
      <c r="F5" s="26" t="s">
        <v>28</v>
      </c>
      <c r="G5" s="26"/>
    </row>
    <row r="6" spans="1:13" s="5" customFormat="1" ht="45" x14ac:dyDescent="0.25">
      <c r="A6" s="5" t="s">
        <v>3</v>
      </c>
      <c r="B6" s="5" t="s">
        <v>1</v>
      </c>
      <c r="C6" s="5" t="s">
        <v>2</v>
      </c>
      <c r="D6" s="6" t="s">
        <v>1</v>
      </c>
      <c r="E6" s="6" t="s">
        <v>2</v>
      </c>
      <c r="F6" s="6" t="s">
        <v>29</v>
      </c>
      <c r="G6" s="6" t="s">
        <v>30</v>
      </c>
      <c r="H6" s="6" t="s">
        <v>14</v>
      </c>
      <c r="I6" s="6" t="s">
        <v>13</v>
      </c>
      <c r="J6" s="6" t="s">
        <v>12</v>
      </c>
      <c r="K6" s="6" t="s">
        <v>11</v>
      </c>
      <c r="L6" s="6" t="s">
        <v>10</v>
      </c>
      <c r="M6" s="6" t="s">
        <v>17</v>
      </c>
    </row>
    <row r="7" spans="1:13" x14ac:dyDescent="0.25">
      <c r="A7" s="1">
        <v>42686</v>
      </c>
      <c r="B7">
        <v>969</v>
      </c>
      <c r="C7">
        <v>4051</v>
      </c>
      <c r="D7">
        <v>1269</v>
      </c>
      <c r="E7">
        <v>4051</v>
      </c>
      <c r="F7">
        <f>B7-D7</f>
        <v>-300</v>
      </c>
      <c r="G7">
        <f>C7-91</f>
        <v>3960</v>
      </c>
      <c r="H7" s="4">
        <f>F7/$B$2</f>
        <v>-1</v>
      </c>
      <c r="I7" s="4">
        <f>G7/$B$2</f>
        <v>13.2</v>
      </c>
      <c r="J7" s="2">
        <f>180+DEGREES(ATANH(H7/I7))</f>
        <v>175.65107807897735</v>
      </c>
      <c r="K7" s="2">
        <f t="shared" ref="K7:K38" si="0">DEGREES(ATAN(($B$3/SQRT(H7^2+I7^2))))</f>
        <v>32.126170537229804</v>
      </c>
      <c r="L7" s="4">
        <f>DEGREES( ASIN( SIN(RADIANS(K7))*SIN(RADIANS($B$4)) + COS(RADIANS(K7))*COS(RADIANS($B$4)) * COS(RADIANS(J7)) ))</f>
        <v>-17.765405305110015</v>
      </c>
      <c r="M7" s="4">
        <f t="shared" ref="M7:M38" si="1">DEGREES( ACOS( (SIN(RADIANS(K7)) - SIN(RADIANS($B$4)) * SIN(RADIANS(L7))) / ( COS(RADIANS($B$4)) * COS(RADIANS(L7))) )) * IF(H7&lt;0,1,-1)</f>
        <v>3.8666562574266381</v>
      </c>
    </row>
    <row r="8" spans="1:13" x14ac:dyDescent="0.25">
      <c r="A8" s="1">
        <v>42687</v>
      </c>
      <c r="B8">
        <v>972</v>
      </c>
      <c r="C8">
        <v>4081</v>
      </c>
      <c r="D8">
        <v>1269</v>
      </c>
      <c r="E8">
        <v>4081</v>
      </c>
      <c r="F8">
        <f>B8-D8</f>
        <v>-297</v>
      </c>
      <c r="G8">
        <f t="shared" ref="G8:G71" si="2">C8-91</f>
        <v>3990</v>
      </c>
      <c r="H8" s="4">
        <f t="shared" ref="H8:H71" si="3">F8/$B$2</f>
        <v>-0.99</v>
      </c>
      <c r="I8" s="4">
        <f t="shared" ref="I8:I71" si="4">G8/$B$2</f>
        <v>13.3</v>
      </c>
      <c r="J8" s="2">
        <f t="shared" ref="J8:J71" si="5">180+DEGREES(ATANH(H8/I8))</f>
        <v>175.7272230561945</v>
      </c>
      <c r="K8" s="2">
        <f t="shared" si="0"/>
        <v>31.934283791313156</v>
      </c>
      <c r="L8" s="4">
        <f t="shared" ref="L8:L71" si="6">DEGREES( ASIN( SIN(RADIANS(K8))*SIN(RADIANS($B$4)) + COS(RADIANS(K8))*COS(RADIANS($B$4)) * COS(RADIANS(J8)) ))</f>
        <v>-17.960846094019317</v>
      </c>
      <c r="M8" s="4">
        <f t="shared" si="1"/>
        <v>3.8111550407051755</v>
      </c>
    </row>
    <row r="9" spans="1:13" x14ac:dyDescent="0.25">
      <c r="A9" s="1">
        <v>42693</v>
      </c>
      <c r="B9">
        <v>990</v>
      </c>
      <c r="C9">
        <v>4337</v>
      </c>
      <c r="D9">
        <v>1267</v>
      </c>
      <c r="E9">
        <v>4337</v>
      </c>
      <c r="F9">
        <f t="shared" ref="F9:F72" si="7">B9-D9</f>
        <v>-277</v>
      </c>
      <c r="G9">
        <f t="shared" si="2"/>
        <v>4246</v>
      </c>
      <c r="H9" s="4">
        <f t="shared" si="3"/>
        <v>-0.92333333333333334</v>
      </c>
      <c r="I9" s="4">
        <f t="shared" si="4"/>
        <v>14.153333333333334</v>
      </c>
      <c r="J9" s="2">
        <f t="shared" si="5"/>
        <v>176.2568290038835</v>
      </c>
      <c r="K9" s="2">
        <f t="shared" si="0"/>
        <v>30.373358234410713</v>
      </c>
      <c r="L9" s="4">
        <f t="shared" si="6"/>
        <v>-19.544893432492085</v>
      </c>
      <c r="M9" s="4">
        <f t="shared" si="1"/>
        <v>3.4264791382152899</v>
      </c>
    </row>
    <row r="10" spans="1:13" x14ac:dyDescent="0.25">
      <c r="A10" s="1">
        <v>42694</v>
      </c>
      <c r="B10">
        <v>1008</v>
      </c>
      <c r="C10">
        <v>4373</v>
      </c>
      <c r="D10">
        <v>1267</v>
      </c>
      <c r="E10">
        <v>4373</v>
      </c>
      <c r="F10">
        <f t="shared" si="7"/>
        <v>-259</v>
      </c>
      <c r="G10">
        <f t="shared" si="2"/>
        <v>4282</v>
      </c>
      <c r="H10" s="4">
        <f t="shared" si="3"/>
        <v>-0.86333333333333329</v>
      </c>
      <c r="I10" s="4">
        <f t="shared" si="4"/>
        <v>14.273333333333333</v>
      </c>
      <c r="J10" s="2">
        <f t="shared" si="5"/>
        <v>176.53018595174052</v>
      </c>
      <c r="K10" s="2">
        <f t="shared" si="0"/>
        <v>30.170178514251798</v>
      </c>
      <c r="L10" s="4">
        <f t="shared" si="6"/>
        <v>-19.759887072161632</v>
      </c>
      <c r="M10" s="4">
        <f t="shared" si="1"/>
        <v>3.1871617166372257</v>
      </c>
    </row>
    <row r="11" spans="1:13" x14ac:dyDescent="0.25">
      <c r="A11" s="1">
        <v>42695</v>
      </c>
      <c r="B11">
        <v>1015</v>
      </c>
      <c r="C11">
        <v>4405</v>
      </c>
      <c r="D11">
        <v>1267</v>
      </c>
      <c r="E11">
        <v>4405</v>
      </c>
      <c r="F11">
        <f t="shared" si="7"/>
        <v>-252</v>
      </c>
      <c r="G11">
        <f t="shared" si="2"/>
        <v>4314</v>
      </c>
      <c r="H11" s="4">
        <f t="shared" si="3"/>
        <v>-0.84</v>
      </c>
      <c r="I11" s="4">
        <f t="shared" si="4"/>
        <v>14.38</v>
      </c>
      <c r="J11" s="2">
        <f t="shared" si="5"/>
        <v>176.64928308467407</v>
      </c>
      <c r="K11" s="2">
        <f t="shared" si="0"/>
        <v>29.988216185103358</v>
      </c>
      <c r="L11" s="4">
        <f t="shared" si="6"/>
        <v>-19.946628900008957</v>
      </c>
      <c r="M11" s="4">
        <f t="shared" si="1"/>
        <v>3.0870925665202105</v>
      </c>
    </row>
    <row r="12" spans="1:13" x14ac:dyDescent="0.25">
      <c r="A12" s="1">
        <v>42699</v>
      </c>
      <c r="B12">
        <v>1030</v>
      </c>
      <c r="C12">
        <v>4554</v>
      </c>
      <c r="D12">
        <v>1266</v>
      </c>
      <c r="E12">
        <v>4554</v>
      </c>
      <c r="F12">
        <f t="shared" si="7"/>
        <v>-236</v>
      </c>
      <c r="G12">
        <f t="shared" si="2"/>
        <v>4463</v>
      </c>
      <c r="H12" s="4">
        <f t="shared" si="3"/>
        <v>-0.78666666666666663</v>
      </c>
      <c r="I12" s="4">
        <f t="shared" si="4"/>
        <v>14.876666666666667</v>
      </c>
      <c r="J12" s="2">
        <f t="shared" si="5"/>
        <v>176.96741464640365</v>
      </c>
      <c r="K12" s="2">
        <f t="shared" si="0"/>
        <v>29.160702379553307</v>
      </c>
      <c r="L12" s="4">
        <f t="shared" si="6"/>
        <v>-20.785872135885686</v>
      </c>
      <c r="M12" s="4">
        <f t="shared" si="1"/>
        <v>2.8324200867247606</v>
      </c>
    </row>
    <row r="13" spans="1:13" x14ac:dyDescent="0.25">
      <c r="A13" s="1">
        <v>42704</v>
      </c>
      <c r="B13">
        <v>1054</v>
      </c>
      <c r="C13">
        <v>4703</v>
      </c>
      <c r="D13">
        <v>1266</v>
      </c>
      <c r="E13">
        <v>4703</v>
      </c>
      <c r="F13">
        <f t="shared" si="7"/>
        <v>-212</v>
      </c>
      <c r="G13">
        <f t="shared" si="2"/>
        <v>4612</v>
      </c>
      <c r="H13" s="4">
        <f t="shared" si="3"/>
        <v>-0.70666666666666667</v>
      </c>
      <c r="I13" s="4">
        <f t="shared" si="4"/>
        <v>15.373333333333333</v>
      </c>
      <c r="J13" s="2">
        <f t="shared" si="5"/>
        <v>177.36442512507182</v>
      </c>
      <c r="K13" s="2">
        <f t="shared" si="0"/>
        <v>28.375197511372768</v>
      </c>
      <c r="L13" s="4">
        <f t="shared" si="6"/>
        <v>-21.584863133641601</v>
      </c>
      <c r="M13" s="4">
        <f t="shared" si="1"/>
        <v>2.4937111391427433</v>
      </c>
    </row>
    <row r="14" spans="1:13" x14ac:dyDescent="0.25">
      <c r="A14" s="1">
        <v>42707</v>
      </c>
      <c r="B14">
        <v>1082</v>
      </c>
      <c r="C14">
        <v>4808</v>
      </c>
      <c r="D14">
        <v>1265</v>
      </c>
      <c r="E14">
        <v>4808</v>
      </c>
      <c r="F14">
        <f t="shared" si="7"/>
        <v>-183</v>
      </c>
      <c r="G14">
        <f t="shared" si="2"/>
        <v>4717</v>
      </c>
      <c r="H14" s="4">
        <f t="shared" si="3"/>
        <v>-0.61</v>
      </c>
      <c r="I14" s="4">
        <f t="shared" si="4"/>
        <v>15.723333333333333</v>
      </c>
      <c r="J14" s="2">
        <f t="shared" si="5"/>
        <v>177.77604561023264</v>
      </c>
      <c r="K14" s="2">
        <f t="shared" si="0"/>
        <v>27.846395228751618</v>
      </c>
      <c r="L14" s="4">
        <f t="shared" si="6"/>
        <v>-22.126044114837939</v>
      </c>
      <c r="M14" s="4">
        <f t="shared" si="1"/>
        <v>2.1227044889004008</v>
      </c>
    </row>
    <row r="15" spans="1:13" x14ac:dyDescent="0.25">
      <c r="A15" s="1">
        <v>42708</v>
      </c>
      <c r="B15">
        <v>1087</v>
      </c>
      <c r="C15">
        <v>4832</v>
      </c>
      <c r="D15">
        <v>1265</v>
      </c>
      <c r="E15">
        <v>4832</v>
      </c>
      <c r="F15">
        <f t="shared" si="7"/>
        <v>-178</v>
      </c>
      <c r="G15">
        <f t="shared" si="2"/>
        <v>4741</v>
      </c>
      <c r="H15" s="4">
        <f t="shared" si="3"/>
        <v>-0.59333333333333338</v>
      </c>
      <c r="I15" s="4">
        <f t="shared" si="4"/>
        <v>15.803333333333333</v>
      </c>
      <c r="J15" s="2">
        <f t="shared" si="5"/>
        <v>177.84782854633031</v>
      </c>
      <c r="K15" s="2">
        <f t="shared" si="0"/>
        <v>27.727595932961016</v>
      </c>
      <c r="L15" s="4">
        <f t="shared" si="6"/>
        <v>-22.2467901058086</v>
      </c>
      <c r="M15" s="4">
        <f t="shared" si="1"/>
        <v>2.0582080314080029</v>
      </c>
    </row>
    <row r="16" spans="1:13" x14ac:dyDescent="0.25">
      <c r="A16" s="1">
        <v>42709</v>
      </c>
      <c r="B16">
        <v>1098</v>
      </c>
      <c r="C16">
        <v>4857</v>
      </c>
      <c r="D16">
        <v>1265</v>
      </c>
      <c r="E16">
        <v>4857</v>
      </c>
      <c r="F16">
        <f t="shared" si="7"/>
        <v>-167</v>
      </c>
      <c r="G16">
        <f t="shared" si="2"/>
        <v>4766</v>
      </c>
      <c r="H16" s="4">
        <f t="shared" si="3"/>
        <v>-0.55666666666666664</v>
      </c>
      <c r="I16" s="4">
        <f t="shared" si="4"/>
        <v>15.886666666666667</v>
      </c>
      <c r="J16" s="2">
        <f t="shared" si="5"/>
        <v>177.99154132053582</v>
      </c>
      <c r="K16" s="2">
        <f t="shared" si="0"/>
        <v>27.605814804157273</v>
      </c>
      <c r="L16" s="4">
        <f t="shared" si="6"/>
        <v>-22.372342131758803</v>
      </c>
      <c r="M16" s="4">
        <f t="shared" si="1"/>
        <v>1.9246474922753363</v>
      </c>
    </row>
    <row r="17" spans="1:13" x14ac:dyDescent="0.25">
      <c r="A17" s="1">
        <v>42713</v>
      </c>
      <c r="B17">
        <v>1128</v>
      </c>
      <c r="C17">
        <v>4953</v>
      </c>
      <c r="D17">
        <v>1265</v>
      </c>
      <c r="E17">
        <v>4953</v>
      </c>
      <c r="F17">
        <f t="shared" si="7"/>
        <v>-137</v>
      </c>
      <c r="G17">
        <f t="shared" si="2"/>
        <v>4862</v>
      </c>
      <c r="H17" s="4">
        <f t="shared" si="3"/>
        <v>-0.45666666666666667</v>
      </c>
      <c r="I17" s="4">
        <f t="shared" si="4"/>
        <v>16.206666666666667</v>
      </c>
      <c r="J17" s="2">
        <f t="shared" si="5"/>
        <v>178.3851089580572</v>
      </c>
      <c r="K17" s="2">
        <f t="shared" si="0"/>
        <v>27.144337418139934</v>
      </c>
      <c r="L17" s="4">
        <f t="shared" si="6"/>
        <v>-22.842827966183918</v>
      </c>
      <c r="M17" s="4">
        <f t="shared" si="1"/>
        <v>1.5593053894243083</v>
      </c>
    </row>
    <row r="18" spans="1:13" x14ac:dyDescent="0.25">
      <c r="A18" s="1">
        <v>42715</v>
      </c>
      <c r="B18">
        <v>1138</v>
      </c>
      <c r="C18">
        <v>4998</v>
      </c>
      <c r="D18">
        <v>1265</v>
      </c>
      <c r="E18">
        <v>4998</v>
      </c>
      <c r="F18">
        <f t="shared" si="7"/>
        <v>-127</v>
      </c>
      <c r="G18">
        <f t="shared" si="2"/>
        <v>4907</v>
      </c>
      <c r="H18" s="4">
        <f t="shared" si="3"/>
        <v>-0.42333333333333334</v>
      </c>
      <c r="I18" s="4">
        <f t="shared" si="4"/>
        <v>16.356666666666666</v>
      </c>
      <c r="J18" s="2">
        <f t="shared" si="5"/>
        <v>178.51677412297425</v>
      </c>
      <c r="K18" s="2">
        <f t="shared" si="0"/>
        <v>26.932047120607983</v>
      </c>
      <c r="L18" s="4">
        <f t="shared" si="6"/>
        <v>-23.05770196008671</v>
      </c>
      <c r="M18" s="4">
        <f t="shared" si="1"/>
        <v>1.4371665543578083</v>
      </c>
    </row>
    <row r="19" spans="1:13" x14ac:dyDescent="0.25">
      <c r="A19" s="1">
        <v>42721</v>
      </c>
      <c r="B19">
        <v>1215</v>
      </c>
      <c r="C19">
        <v>5116</v>
      </c>
      <c r="D19">
        <v>1264</v>
      </c>
      <c r="E19">
        <v>5116</v>
      </c>
      <c r="F19">
        <f t="shared" si="7"/>
        <v>-49</v>
      </c>
      <c r="G19">
        <f t="shared" si="2"/>
        <v>5025</v>
      </c>
      <c r="H19" s="4">
        <f t="shared" si="3"/>
        <v>-0.16333333333333333</v>
      </c>
      <c r="I19" s="4">
        <f t="shared" si="4"/>
        <v>16.75</v>
      </c>
      <c r="J19" s="2">
        <f t="shared" si="5"/>
        <v>179.44127717684424</v>
      </c>
      <c r="K19" s="2">
        <f t="shared" si="0"/>
        <v>26.392679215031386</v>
      </c>
      <c r="L19" s="4">
        <f t="shared" si="6"/>
        <v>-23.60928055707598</v>
      </c>
      <c r="M19" s="4">
        <f t="shared" si="1"/>
        <v>0.54620446696753111</v>
      </c>
    </row>
    <row r="20" spans="1:13" x14ac:dyDescent="0.25">
      <c r="A20" s="1">
        <v>42722</v>
      </c>
      <c r="B20">
        <v>1234</v>
      </c>
      <c r="C20">
        <v>5138</v>
      </c>
      <c r="D20">
        <v>1264</v>
      </c>
      <c r="E20">
        <v>5138</v>
      </c>
      <c r="F20">
        <f t="shared" si="7"/>
        <v>-30</v>
      </c>
      <c r="G20">
        <f t="shared" si="2"/>
        <v>5047</v>
      </c>
      <c r="H20" s="4">
        <f t="shared" si="3"/>
        <v>-0.1</v>
      </c>
      <c r="I20" s="4">
        <f t="shared" si="4"/>
        <v>16.823333333333334</v>
      </c>
      <c r="J20" s="2">
        <f t="shared" si="5"/>
        <v>179.65942270062922</v>
      </c>
      <c r="K20" s="2">
        <f t="shared" si="0"/>
        <v>26.293824502999005</v>
      </c>
      <c r="L20" s="4">
        <f t="shared" si="6"/>
        <v>-23.709416183932795</v>
      </c>
      <c r="M20" s="4">
        <f t="shared" si="1"/>
        <v>0.3334865392054886</v>
      </c>
    </row>
    <row r="21" spans="1:13" x14ac:dyDescent="0.25">
      <c r="A21" s="1">
        <v>42725</v>
      </c>
      <c r="B21">
        <v>1249</v>
      </c>
      <c r="C21">
        <v>5135</v>
      </c>
      <c r="D21">
        <v>1264</v>
      </c>
      <c r="E21">
        <v>5135</v>
      </c>
      <c r="F21">
        <f t="shared" si="7"/>
        <v>-15</v>
      </c>
      <c r="G21">
        <f t="shared" si="2"/>
        <v>5044</v>
      </c>
      <c r="H21" s="4">
        <f t="shared" si="3"/>
        <v>-0.05</v>
      </c>
      <c r="I21" s="4">
        <f t="shared" si="4"/>
        <v>16.813333333333333</v>
      </c>
      <c r="J21" s="2">
        <f t="shared" si="5"/>
        <v>179.82961157291166</v>
      </c>
      <c r="K21" s="2">
        <f t="shared" si="0"/>
        <v>26.307658033689869</v>
      </c>
      <c r="L21" s="4">
        <f t="shared" si="6"/>
        <v>-23.696151957511095</v>
      </c>
      <c r="M21" s="4">
        <f t="shared" si="1"/>
        <v>0.16680413744885203</v>
      </c>
    </row>
    <row r="22" spans="1:13" x14ac:dyDescent="0.25">
      <c r="A22" s="1">
        <v>42728</v>
      </c>
      <c r="B22">
        <v>1286</v>
      </c>
      <c r="C22">
        <v>5070</v>
      </c>
      <c r="D22">
        <v>1264</v>
      </c>
      <c r="E22">
        <v>5070</v>
      </c>
      <c r="F22">
        <f t="shared" si="7"/>
        <v>22</v>
      </c>
      <c r="G22">
        <f t="shared" si="2"/>
        <v>4979</v>
      </c>
      <c r="H22" s="4">
        <f t="shared" si="3"/>
        <v>7.3333333333333334E-2</v>
      </c>
      <c r="I22" s="4">
        <f t="shared" si="4"/>
        <v>16.596666666666668</v>
      </c>
      <c r="J22" s="2">
        <f t="shared" si="5"/>
        <v>180.25316636927479</v>
      </c>
      <c r="K22" s="2">
        <f t="shared" si="0"/>
        <v>26.603939323156034</v>
      </c>
      <c r="L22" s="4">
        <f t="shared" si="6"/>
        <v>-23.399643222951454</v>
      </c>
      <c r="M22" s="4">
        <f t="shared" si="1"/>
        <v>-0.24664690717250512</v>
      </c>
    </row>
    <row r="23" spans="1:13" x14ac:dyDescent="0.25">
      <c r="A23" s="1">
        <v>42730</v>
      </c>
      <c r="B23">
        <v>1318</v>
      </c>
      <c r="C23">
        <v>5054</v>
      </c>
      <c r="D23">
        <v>1264</v>
      </c>
      <c r="E23">
        <v>5054</v>
      </c>
      <c r="F23">
        <f t="shared" si="7"/>
        <v>54</v>
      </c>
      <c r="G23">
        <f t="shared" si="2"/>
        <v>4963</v>
      </c>
      <c r="H23" s="4">
        <f t="shared" si="3"/>
        <v>0.18</v>
      </c>
      <c r="I23" s="4">
        <f t="shared" si="4"/>
        <v>16.543333333333333</v>
      </c>
      <c r="J23" s="2">
        <f t="shared" si="5"/>
        <v>180.62343223782372</v>
      </c>
      <c r="K23" s="2">
        <f t="shared" si="0"/>
        <v>26.676715882702265</v>
      </c>
      <c r="L23" s="4">
        <f t="shared" si="6"/>
        <v>-23.324755675563857</v>
      </c>
      <c r="M23" s="4">
        <f t="shared" si="1"/>
        <v>-0.60664778185419221</v>
      </c>
    </row>
    <row r="24" spans="1:13" x14ac:dyDescent="0.25">
      <c r="A24" s="1">
        <v>42731</v>
      </c>
      <c r="B24">
        <v>1322</v>
      </c>
      <c r="C24">
        <v>5036</v>
      </c>
      <c r="D24">
        <v>1264</v>
      </c>
      <c r="E24">
        <v>5036</v>
      </c>
      <c r="F24">
        <f t="shared" si="7"/>
        <v>58</v>
      </c>
      <c r="G24">
        <f t="shared" si="2"/>
        <v>4945</v>
      </c>
      <c r="H24" s="4">
        <f t="shared" si="3"/>
        <v>0.19333333333333333</v>
      </c>
      <c r="I24" s="4">
        <f t="shared" si="4"/>
        <v>16.483333333333334</v>
      </c>
      <c r="J24" s="2">
        <f t="shared" si="5"/>
        <v>180.67205411790482</v>
      </c>
      <c r="K24" s="2">
        <f t="shared" si="0"/>
        <v>26.760100383368755</v>
      </c>
      <c r="L24" s="4">
        <f t="shared" si="6"/>
        <v>-23.240965404956079</v>
      </c>
      <c r="M24" s="4">
        <f t="shared" si="1"/>
        <v>-0.6530704980915033</v>
      </c>
    </row>
    <row r="25" spans="1:13" x14ac:dyDescent="0.25">
      <c r="A25" s="1">
        <v>42733</v>
      </c>
      <c r="B25">
        <v>1338</v>
      </c>
      <c r="C25">
        <v>5011</v>
      </c>
      <c r="D25">
        <v>1264</v>
      </c>
      <c r="E25">
        <v>5011</v>
      </c>
      <c r="F25">
        <f t="shared" si="7"/>
        <v>74</v>
      </c>
      <c r="G25">
        <f t="shared" si="2"/>
        <v>4920</v>
      </c>
      <c r="H25" s="4">
        <f t="shared" si="3"/>
        <v>0.24666666666666667</v>
      </c>
      <c r="I25" s="4">
        <f t="shared" si="4"/>
        <v>16.399999999999999</v>
      </c>
      <c r="J25" s="2">
        <f t="shared" si="5"/>
        <v>180.86183078146638</v>
      </c>
      <c r="K25" s="2">
        <f t="shared" si="0"/>
        <v>26.876002660333636</v>
      </c>
      <c r="L25" s="4">
        <f t="shared" si="6"/>
        <v>-23.123181186180044</v>
      </c>
      <c r="M25" s="4">
        <f t="shared" si="1"/>
        <v>-0.83589352776969794</v>
      </c>
    </row>
    <row r="26" spans="1:13" x14ac:dyDescent="0.25">
      <c r="A26" s="1">
        <v>42734</v>
      </c>
      <c r="B26">
        <v>1364</v>
      </c>
      <c r="C26">
        <v>4976</v>
      </c>
      <c r="D26">
        <v>1265</v>
      </c>
      <c r="E26">
        <v>4976</v>
      </c>
      <c r="F26">
        <f t="shared" si="7"/>
        <v>99</v>
      </c>
      <c r="G26">
        <f t="shared" si="2"/>
        <v>4885</v>
      </c>
      <c r="H26" s="4">
        <f t="shared" si="3"/>
        <v>0.33</v>
      </c>
      <c r="I26" s="4">
        <f t="shared" si="4"/>
        <v>16.283333333333335</v>
      </c>
      <c r="J26" s="2">
        <f t="shared" si="5"/>
        <v>181.16132219616011</v>
      </c>
      <c r="K26" s="2">
        <f t="shared" si="0"/>
        <v>27.039152645523124</v>
      </c>
      <c r="L26" s="4">
        <f t="shared" si="6"/>
        <v>-22.956125801707501</v>
      </c>
      <c r="M26" s="4">
        <f t="shared" si="1"/>
        <v>-1.1233452699756989</v>
      </c>
    </row>
    <row r="27" spans="1:13" x14ac:dyDescent="0.25">
      <c r="A27" s="1">
        <v>42735</v>
      </c>
      <c r="B27">
        <v>1365</v>
      </c>
      <c r="C27">
        <v>4958</v>
      </c>
      <c r="D27">
        <v>1265</v>
      </c>
      <c r="E27">
        <v>4958</v>
      </c>
      <c r="F27">
        <f t="shared" si="7"/>
        <v>100</v>
      </c>
      <c r="G27">
        <f t="shared" si="2"/>
        <v>4867</v>
      </c>
      <c r="H27" s="4">
        <f t="shared" si="3"/>
        <v>0.33333333333333331</v>
      </c>
      <c r="I27" s="4">
        <f t="shared" si="4"/>
        <v>16.223333333333333</v>
      </c>
      <c r="J27" s="2">
        <f t="shared" si="5"/>
        <v>181.17739560760705</v>
      </c>
      <c r="K27" s="2">
        <f t="shared" si="0"/>
        <v>27.124755008740756</v>
      </c>
      <c r="L27" s="4">
        <f t="shared" si="6"/>
        <v>-22.870292862956845</v>
      </c>
      <c r="M27" s="4">
        <f t="shared" si="1"/>
        <v>-1.1373026011167167</v>
      </c>
    </row>
    <row r="28" spans="1:13" x14ac:dyDescent="0.25">
      <c r="A28" s="1">
        <v>42736</v>
      </c>
      <c r="B28">
        <v>1376</v>
      </c>
      <c r="C28">
        <v>4942</v>
      </c>
      <c r="D28">
        <v>1265</v>
      </c>
      <c r="E28">
        <v>4942</v>
      </c>
      <c r="F28">
        <f t="shared" si="7"/>
        <v>111</v>
      </c>
      <c r="G28">
        <f t="shared" si="2"/>
        <v>4851</v>
      </c>
      <c r="H28" s="4">
        <f t="shared" si="3"/>
        <v>0.37</v>
      </c>
      <c r="I28" s="4">
        <f t="shared" si="4"/>
        <v>16.170000000000002</v>
      </c>
      <c r="J28" s="2">
        <f t="shared" si="5"/>
        <v>181.31126403543408</v>
      </c>
      <c r="K28" s="2">
        <f t="shared" si="0"/>
        <v>27.200206093584882</v>
      </c>
      <c r="L28" s="4">
        <f t="shared" si="6"/>
        <v>-22.792704190909205</v>
      </c>
      <c r="M28" s="4">
        <f t="shared" si="1"/>
        <v>-1.2650338386112561</v>
      </c>
    </row>
    <row r="29" spans="1:13" x14ac:dyDescent="0.25">
      <c r="A29" s="1">
        <v>42741</v>
      </c>
      <c r="B29">
        <v>1419</v>
      </c>
      <c r="C29">
        <v>4888</v>
      </c>
      <c r="D29">
        <v>1265</v>
      </c>
      <c r="E29">
        <v>4888</v>
      </c>
      <c r="F29">
        <f t="shared" si="7"/>
        <v>154</v>
      </c>
      <c r="G29">
        <f t="shared" si="2"/>
        <v>4797</v>
      </c>
      <c r="H29" s="4">
        <f t="shared" si="3"/>
        <v>0.51333333333333331</v>
      </c>
      <c r="I29" s="4">
        <f t="shared" si="4"/>
        <v>15.99</v>
      </c>
      <c r="J29" s="2">
        <f t="shared" si="5"/>
        <v>181.84002151078684</v>
      </c>
      <c r="K29" s="2">
        <f t="shared" si="0"/>
        <v>27.455868609052242</v>
      </c>
      <c r="L29" s="4">
        <f t="shared" si="6"/>
        <v>-22.526387368155333</v>
      </c>
      <c r="M29" s="4">
        <f t="shared" si="1"/>
        <v>-1.767614646533306</v>
      </c>
    </row>
    <row r="30" spans="1:13" x14ac:dyDescent="0.25">
      <c r="A30" s="1">
        <v>42742</v>
      </c>
      <c r="B30">
        <v>1434</v>
      </c>
      <c r="C30">
        <v>4852</v>
      </c>
      <c r="D30">
        <v>1265</v>
      </c>
      <c r="E30">
        <v>4852</v>
      </c>
      <c r="F30">
        <f t="shared" si="7"/>
        <v>169</v>
      </c>
      <c r="G30">
        <f t="shared" si="2"/>
        <v>4761</v>
      </c>
      <c r="H30" s="4">
        <f t="shared" si="3"/>
        <v>0.56333333333333335</v>
      </c>
      <c r="I30" s="4">
        <f t="shared" si="4"/>
        <v>15.87</v>
      </c>
      <c r="J30" s="2">
        <f t="shared" si="5"/>
        <v>182.03466850040408</v>
      </c>
      <c r="K30" s="2">
        <f t="shared" si="0"/>
        <v>27.630138951575105</v>
      </c>
      <c r="L30" s="4">
        <f t="shared" si="6"/>
        <v>-22.347349752275832</v>
      </c>
      <c r="M30" s="4">
        <f t="shared" si="1"/>
        <v>-1.9489796850114194</v>
      </c>
    </row>
    <row r="31" spans="1:13" x14ac:dyDescent="0.25">
      <c r="A31" s="1">
        <v>42743</v>
      </c>
      <c r="B31">
        <v>1448</v>
      </c>
      <c r="C31">
        <v>4818</v>
      </c>
      <c r="D31">
        <v>1265</v>
      </c>
      <c r="E31">
        <v>4818</v>
      </c>
      <c r="F31">
        <f t="shared" si="7"/>
        <v>183</v>
      </c>
      <c r="G31">
        <f t="shared" si="2"/>
        <v>4727</v>
      </c>
      <c r="H31" s="4">
        <f t="shared" si="3"/>
        <v>0.61</v>
      </c>
      <c r="I31" s="4">
        <f t="shared" si="4"/>
        <v>15.756666666666666</v>
      </c>
      <c r="J31" s="2">
        <f t="shared" si="5"/>
        <v>182.21924488743488</v>
      </c>
      <c r="K31" s="2">
        <f t="shared" si="0"/>
        <v>27.796385964226342</v>
      </c>
      <c r="L31" s="4">
        <f t="shared" si="6"/>
        <v>-22.176161214736201</v>
      </c>
      <c r="M31" s="4">
        <f t="shared" si="1"/>
        <v>-2.1199410283516844</v>
      </c>
    </row>
    <row r="32" spans="1:13" x14ac:dyDescent="0.25">
      <c r="A32" s="1">
        <v>42748</v>
      </c>
      <c r="B32">
        <v>1482</v>
      </c>
      <c r="C32">
        <v>4672</v>
      </c>
      <c r="D32">
        <v>1266</v>
      </c>
      <c r="E32">
        <v>4672</v>
      </c>
      <c r="F32">
        <f t="shared" si="7"/>
        <v>216</v>
      </c>
      <c r="G32">
        <f t="shared" si="2"/>
        <v>4581</v>
      </c>
      <c r="H32" s="4">
        <f t="shared" si="3"/>
        <v>0.72</v>
      </c>
      <c r="I32" s="4">
        <f t="shared" si="4"/>
        <v>15.27</v>
      </c>
      <c r="J32" s="2">
        <f t="shared" si="5"/>
        <v>182.7035739279716</v>
      </c>
      <c r="K32" s="2">
        <f t="shared" si="0"/>
        <v>28.535752059273559</v>
      </c>
      <c r="L32" s="4">
        <f t="shared" si="6"/>
        <v>-21.422133957009038</v>
      </c>
      <c r="M32" s="4">
        <f t="shared" si="1"/>
        <v>-2.5513023586208377</v>
      </c>
    </row>
    <row r="33" spans="1:13" x14ac:dyDescent="0.25">
      <c r="A33" s="1">
        <v>42753</v>
      </c>
      <c r="B33">
        <v>1529</v>
      </c>
      <c r="C33">
        <v>4480</v>
      </c>
      <c r="D33">
        <v>1267</v>
      </c>
      <c r="E33">
        <v>4480</v>
      </c>
      <c r="F33">
        <f t="shared" si="7"/>
        <v>262</v>
      </c>
      <c r="G33">
        <f t="shared" si="2"/>
        <v>4389</v>
      </c>
      <c r="H33" s="4">
        <f t="shared" si="3"/>
        <v>0.87333333333333329</v>
      </c>
      <c r="I33" s="4">
        <f t="shared" si="4"/>
        <v>14.63</v>
      </c>
      <c r="J33" s="2">
        <f t="shared" si="5"/>
        <v>183.42432521929402</v>
      </c>
      <c r="K33" s="2">
        <f t="shared" si="0"/>
        <v>29.560700886975553</v>
      </c>
      <c r="L33" s="4">
        <f t="shared" si="6"/>
        <v>-20.370565870064343</v>
      </c>
      <c r="M33" s="4">
        <f t="shared" si="1"/>
        <v>-3.1770347301862811</v>
      </c>
    </row>
    <row r="34" spans="1:13" x14ac:dyDescent="0.25">
      <c r="A34" s="1">
        <v>42756</v>
      </c>
      <c r="B34">
        <v>1521</v>
      </c>
      <c r="C34">
        <v>4357</v>
      </c>
      <c r="D34">
        <v>1267</v>
      </c>
      <c r="E34">
        <v>4357</v>
      </c>
      <c r="F34">
        <f t="shared" si="7"/>
        <v>254</v>
      </c>
      <c r="G34">
        <f t="shared" si="2"/>
        <v>4266</v>
      </c>
      <c r="H34" s="4">
        <f t="shared" si="3"/>
        <v>0.84666666666666668</v>
      </c>
      <c r="I34" s="4">
        <f t="shared" si="4"/>
        <v>14.22</v>
      </c>
      <c r="J34" s="2">
        <f t="shared" si="5"/>
        <v>183.41546225757173</v>
      </c>
      <c r="K34" s="2">
        <f t="shared" si="0"/>
        <v>30.26486852607648</v>
      </c>
      <c r="L34" s="4">
        <f t="shared" si="6"/>
        <v>-19.667605317308652</v>
      </c>
      <c r="M34" s="4">
        <f t="shared" si="1"/>
        <v>-3.1324153594131148</v>
      </c>
    </row>
    <row r="35" spans="1:13" x14ac:dyDescent="0.25">
      <c r="A35" s="1">
        <v>42757</v>
      </c>
      <c r="B35">
        <v>1520</v>
      </c>
      <c r="C35">
        <v>4314</v>
      </c>
      <c r="D35">
        <v>1267</v>
      </c>
      <c r="E35">
        <v>4314</v>
      </c>
      <c r="F35">
        <f t="shared" si="7"/>
        <v>253</v>
      </c>
      <c r="G35">
        <f t="shared" si="2"/>
        <v>4223</v>
      </c>
      <c r="H35" s="4">
        <f t="shared" si="3"/>
        <v>0.84333333333333338</v>
      </c>
      <c r="I35" s="4">
        <f t="shared" si="4"/>
        <v>14.076666666666666</v>
      </c>
      <c r="J35" s="2">
        <f t="shared" si="5"/>
        <v>183.43670673064986</v>
      </c>
      <c r="K35" s="2">
        <f t="shared" si="0"/>
        <v>30.517619963765583</v>
      </c>
      <c r="L35" s="4">
        <f t="shared" si="6"/>
        <v>-19.414262062701841</v>
      </c>
      <c r="M35" s="4">
        <f t="shared" si="1"/>
        <v>-3.1388085250039603</v>
      </c>
    </row>
    <row r="36" spans="1:13" x14ac:dyDescent="0.25">
      <c r="A36" s="1">
        <v>42770</v>
      </c>
      <c r="B36">
        <v>1540</v>
      </c>
      <c r="C36">
        <v>3781</v>
      </c>
      <c r="D36">
        <v>1270</v>
      </c>
      <c r="E36">
        <v>3781</v>
      </c>
      <c r="F36">
        <f t="shared" si="7"/>
        <v>270</v>
      </c>
      <c r="G36">
        <f t="shared" si="2"/>
        <v>3690</v>
      </c>
      <c r="H36" s="4">
        <f t="shared" si="3"/>
        <v>0.9</v>
      </c>
      <c r="I36" s="4">
        <f t="shared" si="4"/>
        <v>12.3</v>
      </c>
      <c r="J36" s="2">
        <f t="shared" si="5"/>
        <v>184.19988016657479</v>
      </c>
      <c r="K36" s="2">
        <f t="shared" si="0"/>
        <v>33.980407569007717</v>
      </c>
      <c r="L36" s="4">
        <f t="shared" si="6"/>
        <v>-15.92192549902547</v>
      </c>
      <c r="M36" s="4">
        <f t="shared" si="1"/>
        <v>-3.6207660006159257</v>
      </c>
    </row>
    <row r="37" spans="1:13" x14ac:dyDescent="0.25">
      <c r="A37" s="1">
        <v>42771</v>
      </c>
      <c r="B37">
        <v>1535</v>
      </c>
      <c r="C37">
        <v>3735</v>
      </c>
      <c r="D37">
        <v>1270</v>
      </c>
      <c r="E37">
        <v>3735</v>
      </c>
      <c r="F37">
        <f t="shared" si="7"/>
        <v>265</v>
      </c>
      <c r="G37">
        <f t="shared" si="2"/>
        <v>3644</v>
      </c>
      <c r="H37" s="4">
        <f t="shared" si="3"/>
        <v>0.8833333333333333</v>
      </c>
      <c r="I37" s="4">
        <f t="shared" si="4"/>
        <v>12.146666666666667</v>
      </c>
      <c r="J37" s="2">
        <f t="shared" si="5"/>
        <v>184.17404850437751</v>
      </c>
      <c r="K37" s="2">
        <f t="shared" si="0"/>
        <v>34.315165908889398</v>
      </c>
      <c r="L37" s="4">
        <f t="shared" si="6"/>
        <v>-15.588975400937253</v>
      </c>
      <c r="M37" s="4">
        <f t="shared" si="1"/>
        <v>-3.5783762902562342</v>
      </c>
    </row>
    <row r="38" spans="1:13" x14ac:dyDescent="0.25">
      <c r="A38" s="1">
        <v>42776</v>
      </c>
      <c r="B38">
        <v>1541</v>
      </c>
      <c r="C38">
        <v>3526</v>
      </c>
      <c r="D38">
        <v>1270</v>
      </c>
      <c r="E38">
        <v>3526</v>
      </c>
      <c r="F38">
        <f t="shared" si="7"/>
        <v>271</v>
      </c>
      <c r="G38">
        <f t="shared" si="2"/>
        <v>3435</v>
      </c>
      <c r="H38" s="4">
        <f t="shared" si="3"/>
        <v>0.90333333333333332</v>
      </c>
      <c r="I38" s="4">
        <f t="shared" si="4"/>
        <v>11.45</v>
      </c>
      <c r="J38" s="2">
        <f t="shared" si="5"/>
        <v>184.52969197007059</v>
      </c>
      <c r="K38" s="2">
        <f t="shared" si="0"/>
        <v>35.894526086073334</v>
      </c>
      <c r="L38" s="4">
        <f t="shared" si="6"/>
        <v>-13.994983234743385</v>
      </c>
      <c r="M38" s="4">
        <f t="shared" si="1"/>
        <v>-3.7805512806134285</v>
      </c>
    </row>
    <row r="39" spans="1:13" x14ac:dyDescent="0.25">
      <c r="A39" s="1">
        <v>42777</v>
      </c>
      <c r="B39">
        <v>1536</v>
      </c>
      <c r="C39">
        <v>3492</v>
      </c>
      <c r="D39">
        <v>1270</v>
      </c>
      <c r="E39">
        <v>3492</v>
      </c>
      <c r="F39">
        <f t="shared" si="7"/>
        <v>266</v>
      </c>
      <c r="G39">
        <f t="shared" si="2"/>
        <v>3401</v>
      </c>
      <c r="H39" s="4">
        <f t="shared" si="3"/>
        <v>0.88666666666666671</v>
      </c>
      <c r="I39" s="4">
        <f t="shared" si="4"/>
        <v>11.336666666666666</v>
      </c>
      <c r="J39" s="2">
        <f t="shared" si="5"/>
        <v>184.4904053153638</v>
      </c>
      <c r="K39" s="2">
        <f t="shared" ref="K39:K70" si="8">DEGREES(ATAN(($B$3/SQRT(H39^2+I39^2))))</f>
        <v>36.167094451015423</v>
      </c>
      <c r="L39" s="4">
        <f t="shared" si="6"/>
        <v>-13.724911373295168</v>
      </c>
      <c r="M39" s="4">
        <f t="shared" ref="M39:M70" si="9">DEGREES( ACOS( (SIN(RADIANS(K39)) - SIN(RADIANS($B$4)) * SIN(RADIANS(L39))) / ( COS(RADIANS($B$4)) * COS(RADIANS(L39))) )) * IF(H39&lt;0,1,-1)</f>
        <v>-3.7304710453106291</v>
      </c>
    </row>
    <row r="40" spans="1:13" x14ac:dyDescent="0.25">
      <c r="A40" s="1">
        <v>42778</v>
      </c>
      <c r="B40">
        <v>1527</v>
      </c>
      <c r="C40">
        <v>3438</v>
      </c>
      <c r="D40">
        <v>1270</v>
      </c>
      <c r="E40">
        <v>3438</v>
      </c>
      <c r="F40">
        <f t="shared" si="7"/>
        <v>257</v>
      </c>
      <c r="G40">
        <f t="shared" si="2"/>
        <v>3347</v>
      </c>
      <c r="H40" s="4">
        <f t="shared" si="3"/>
        <v>0.85666666666666669</v>
      </c>
      <c r="I40" s="4">
        <f t="shared" si="4"/>
        <v>11.156666666666666</v>
      </c>
      <c r="J40" s="2">
        <f t="shared" si="5"/>
        <v>184.4081438691471</v>
      </c>
      <c r="K40" s="2">
        <f t="shared" si="8"/>
        <v>36.608045124062066</v>
      </c>
      <c r="L40" s="4">
        <f t="shared" si="6"/>
        <v>-13.288832779510217</v>
      </c>
      <c r="M40" s="4">
        <f t="shared" si="9"/>
        <v>-3.6347740297919375</v>
      </c>
    </row>
    <row r="41" spans="1:13" x14ac:dyDescent="0.25">
      <c r="A41" s="1">
        <v>42783</v>
      </c>
      <c r="B41">
        <v>1505</v>
      </c>
      <c r="C41">
        <v>3248</v>
      </c>
      <c r="D41">
        <v>1272</v>
      </c>
      <c r="E41">
        <v>3248</v>
      </c>
      <c r="F41">
        <f t="shared" si="7"/>
        <v>233</v>
      </c>
      <c r="G41">
        <f t="shared" si="2"/>
        <v>3157</v>
      </c>
      <c r="H41" s="4">
        <f t="shared" si="3"/>
        <v>0.77666666666666662</v>
      </c>
      <c r="I41" s="4">
        <f t="shared" si="4"/>
        <v>10.523333333333333</v>
      </c>
      <c r="J41" s="2">
        <f t="shared" si="5"/>
        <v>184.23637486554048</v>
      </c>
      <c r="K41" s="2">
        <f t="shared" si="8"/>
        <v>38.229933487724054</v>
      </c>
      <c r="L41" s="4">
        <f t="shared" si="6"/>
        <v>-11.677851724055522</v>
      </c>
      <c r="M41" s="4">
        <f t="shared" si="9"/>
        <v>-3.3970476951492015</v>
      </c>
    </row>
    <row r="42" spans="1:13" x14ac:dyDescent="0.25">
      <c r="A42" s="1">
        <v>42784</v>
      </c>
      <c r="B42">
        <v>1503</v>
      </c>
      <c r="C42">
        <v>3209</v>
      </c>
      <c r="D42">
        <v>1272</v>
      </c>
      <c r="E42">
        <v>3209</v>
      </c>
      <c r="F42">
        <f t="shared" si="7"/>
        <v>231</v>
      </c>
      <c r="G42">
        <f t="shared" si="2"/>
        <v>3118</v>
      </c>
      <c r="H42" s="4">
        <f t="shared" si="3"/>
        <v>0.77</v>
      </c>
      <c r="I42" s="4">
        <f t="shared" si="4"/>
        <v>10.393333333333333</v>
      </c>
      <c r="J42" s="2">
        <f t="shared" si="5"/>
        <v>184.25260428545639</v>
      </c>
      <c r="K42" s="2">
        <f t="shared" si="8"/>
        <v>38.576058941601218</v>
      </c>
      <c r="L42" s="4">
        <f t="shared" si="6"/>
        <v>-11.331570270632396</v>
      </c>
      <c r="M42" s="4">
        <f t="shared" si="9"/>
        <v>-3.3895666058014911</v>
      </c>
    </row>
    <row r="43" spans="1:13" x14ac:dyDescent="0.25">
      <c r="A43" s="1">
        <v>42785</v>
      </c>
      <c r="B43">
        <v>1507</v>
      </c>
      <c r="C43">
        <v>3176</v>
      </c>
      <c r="D43">
        <v>1272</v>
      </c>
      <c r="E43">
        <v>3176</v>
      </c>
      <c r="F43">
        <f t="shared" si="7"/>
        <v>235</v>
      </c>
      <c r="G43">
        <f t="shared" si="2"/>
        <v>3085</v>
      </c>
      <c r="H43" s="4">
        <f t="shared" si="3"/>
        <v>0.78333333333333333</v>
      </c>
      <c r="I43" s="4">
        <f t="shared" si="4"/>
        <v>10.283333333333333</v>
      </c>
      <c r="J43" s="2">
        <f t="shared" si="5"/>
        <v>184.37297972498354</v>
      </c>
      <c r="K43" s="2">
        <f t="shared" si="8"/>
        <v>38.869221555310631</v>
      </c>
      <c r="L43" s="4">
        <f t="shared" si="6"/>
        <v>-11.033398468848226</v>
      </c>
      <c r="M43" s="4">
        <f t="shared" si="9"/>
        <v>-3.4675844820868402</v>
      </c>
    </row>
    <row r="44" spans="1:13" x14ac:dyDescent="0.25">
      <c r="A44" s="1">
        <v>42786</v>
      </c>
      <c r="B44">
        <v>1492</v>
      </c>
      <c r="C44">
        <v>3134</v>
      </c>
      <c r="D44">
        <v>1273</v>
      </c>
      <c r="E44">
        <v>3134</v>
      </c>
      <c r="F44">
        <f t="shared" si="7"/>
        <v>219</v>
      </c>
      <c r="G44">
        <f t="shared" si="2"/>
        <v>3043</v>
      </c>
      <c r="H44" s="4">
        <f t="shared" si="3"/>
        <v>0.73</v>
      </c>
      <c r="I44" s="4">
        <f t="shared" si="4"/>
        <v>10.143333333333333</v>
      </c>
      <c r="J44" s="2">
        <f t="shared" si="5"/>
        <v>184.13062991991538</v>
      </c>
      <c r="K44" s="2">
        <f t="shared" si="8"/>
        <v>39.262210061294383</v>
      </c>
      <c r="L44" s="4">
        <f t="shared" si="6"/>
        <v>-10.651949890997328</v>
      </c>
      <c r="M44" s="4">
        <f t="shared" si="9"/>
        <v>-3.2531785633592571</v>
      </c>
    </row>
    <row r="45" spans="1:13" x14ac:dyDescent="0.25">
      <c r="A45" s="1">
        <v>42787</v>
      </c>
      <c r="B45">
        <v>1492</v>
      </c>
      <c r="C45">
        <v>3089</v>
      </c>
      <c r="D45">
        <v>1273</v>
      </c>
      <c r="E45">
        <v>3089</v>
      </c>
      <c r="F45">
        <f t="shared" si="7"/>
        <v>219</v>
      </c>
      <c r="G45">
        <f t="shared" si="2"/>
        <v>2998</v>
      </c>
      <c r="H45" s="4">
        <f t="shared" si="3"/>
        <v>0.73</v>
      </c>
      <c r="I45" s="4">
        <f t="shared" si="4"/>
        <v>9.9933333333333341</v>
      </c>
      <c r="J45" s="2">
        <f t="shared" si="5"/>
        <v>184.19285064205749</v>
      </c>
      <c r="K45" s="2">
        <f t="shared" si="8"/>
        <v>39.678899522860483</v>
      </c>
      <c r="L45" s="4">
        <f t="shared" si="6"/>
        <v>-10.233211500329894</v>
      </c>
      <c r="M45" s="4">
        <f t="shared" si="9"/>
        <v>-3.2779872599611526</v>
      </c>
    </row>
    <row r="46" spans="1:13" x14ac:dyDescent="0.25">
      <c r="A46" s="1">
        <v>42788</v>
      </c>
      <c r="B46">
        <v>1489</v>
      </c>
      <c r="C46">
        <v>3052</v>
      </c>
      <c r="D46">
        <v>1273</v>
      </c>
      <c r="E46">
        <v>3052</v>
      </c>
      <c r="F46">
        <f t="shared" si="7"/>
        <v>216</v>
      </c>
      <c r="G46">
        <f t="shared" si="2"/>
        <v>2961</v>
      </c>
      <c r="H46" s="4">
        <f t="shared" si="3"/>
        <v>0.72</v>
      </c>
      <c r="I46" s="4">
        <f t="shared" si="4"/>
        <v>9.8699999999999992</v>
      </c>
      <c r="J46" s="2">
        <f t="shared" si="5"/>
        <v>184.18706900600208</v>
      </c>
      <c r="K46" s="2">
        <f t="shared" si="8"/>
        <v>40.029138033072755</v>
      </c>
      <c r="L46" s="4">
        <f t="shared" si="6"/>
        <v>-9.8837916715141105</v>
      </c>
      <c r="M46" s="4">
        <f t="shared" si="9"/>
        <v>-3.25326599271928</v>
      </c>
    </row>
    <row r="47" spans="1:13" x14ac:dyDescent="0.25">
      <c r="A47" s="1">
        <v>42791</v>
      </c>
      <c r="B47">
        <v>1490</v>
      </c>
      <c r="C47">
        <v>2938</v>
      </c>
      <c r="D47">
        <v>1273</v>
      </c>
      <c r="E47">
        <v>2938</v>
      </c>
      <c r="F47">
        <f t="shared" si="7"/>
        <v>217</v>
      </c>
      <c r="G47">
        <f t="shared" si="2"/>
        <v>2847</v>
      </c>
      <c r="H47" s="4">
        <f t="shared" si="3"/>
        <v>0.72333333333333338</v>
      </c>
      <c r="I47" s="4">
        <f t="shared" si="4"/>
        <v>9.49</v>
      </c>
      <c r="J47" s="2">
        <f t="shared" si="5"/>
        <v>184.37560435986916</v>
      </c>
      <c r="K47" s="2">
        <f t="shared" si="8"/>
        <v>41.133595170579582</v>
      </c>
      <c r="L47" s="4">
        <f t="shared" si="6"/>
        <v>-8.7728929627952841</v>
      </c>
      <c r="M47" s="4">
        <f t="shared" si="9"/>
        <v>-3.3332605304920424</v>
      </c>
    </row>
    <row r="48" spans="1:13" x14ac:dyDescent="0.25">
      <c r="A48" s="1">
        <v>42792</v>
      </c>
      <c r="B48">
        <v>1485</v>
      </c>
      <c r="C48">
        <v>2893</v>
      </c>
      <c r="D48">
        <v>1274</v>
      </c>
      <c r="E48">
        <v>2893</v>
      </c>
      <c r="F48">
        <f t="shared" si="7"/>
        <v>211</v>
      </c>
      <c r="G48">
        <f t="shared" si="2"/>
        <v>2802</v>
      </c>
      <c r="H48" s="4">
        <f t="shared" si="3"/>
        <v>0.70333333333333337</v>
      </c>
      <c r="I48" s="4">
        <f t="shared" si="4"/>
        <v>9.34</v>
      </c>
      <c r="J48" s="2">
        <f t="shared" si="5"/>
        <v>184.32274765336601</v>
      </c>
      <c r="K48" s="2">
        <f t="shared" si="8"/>
        <v>41.588304733374244</v>
      </c>
      <c r="L48" s="4">
        <f t="shared" si="6"/>
        <v>-8.3212994899554431</v>
      </c>
      <c r="M48" s="4">
        <f t="shared" si="9"/>
        <v>-3.2661982966350478</v>
      </c>
    </row>
    <row r="49" spans="1:13" x14ac:dyDescent="0.25">
      <c r="A49" s="1">
        <v>42799</v>
      </c>
      <c r="B49">
        <v>1455</v>
      </c>
      <c r="C49">
        <v>2640</v>
      </c>
      <c r="D49">
        <v>1275</v>
      </c>
      <c r="E49">
        <v>2640</v>
      </c>
      <c r="F49">
        <f t="shared" si="7"/>
        <v>180</v>
      </c>
      <c r="G49">
        <f t="shared" si="2"/>
        <v>2549</v>
      </c>
      <c r="H49" s="4">
        <f t="shared" si="3"/>
        <v>0.6</v>
      </c>
      <c r="I49" s="4">
        <f t="shared" si="4"/>
        <v>8.4966666666666661</v>
      </c>
      <c r="J49" s="2">
        <f t="shared" si="5"/>
        <v>184.0527400886653</v>
      </c>
      <c r="K49" s="2">
        <f t="shared" si="8"/>
        <v>44.301042728657272</v>
      </c>
      <c r="L49" s="4">
        <f t="shared" si="6"/>
        <v>-5.6240190638036394</v>
      </c>
      <c r="M49" s="4">
        <f t="shared" si="9"/>
        <v>-2.9133197971274241</v>
      </c>
    </row>
    <row r="50" spans="1:13" x14ac:dyDescent="0.25">
      <c r="A50" s="1">
        <v>42806</v>
      </c>
      <c r="B50">
        <v>1423</v>
      </c>
      <c r="C50">
        <v>2393</v>
      </c>
      <c r="D50">
        <v>1276</v>
      </c>
      <c r="E50">
        <v>2393</v>
      </c>
      <c r="F50">
        <f t="shared" si="7"/>
        <v>147</v>
      </c>
      <c r="G50">
        <f t="shared" si="2"/>
        <v>2302</v>
      </c>
      <c r="H50" s="4">
        <f t="shared" si="3"/>
        <v>0.49</v>
      </c>
      <c r="I50" s="4">
        <f t="shared" si="4"/>
        <v>7.6733333333333329</v>
      </c>
      <c r="J50" s="2">
        <f t="shared" si="5"/>
        <v>183.66375153192973</v>
      </c>
      <c r="K50" s="2">
        <f t="shared" si="8"/>
        <v>47.231546032085681</v>
      </c>
      <c r="L50" s="4">
        <f t="shared" si="6"/>
        <v>-2.7114691229948131</v>
      </c>
      <c r="M50" s="4">
        <f t="shared" si="9"/>
        <v>-2.4896985609149898</v>
      </c>
    </row>
    <row r="51" spans="1:13" x14ac:dyDescent="0.25">
      <c r="A51" s="1">
        <v>42807</v>
      </c>
      <c r="B51">
        <v>1422</v>
      </c>
      <c r="C51">
        <v>2364</v>
      </c>
      <c r="D51">
        <v>1276</v>
      </c>
      <c r="E51">
        <v>2364</v>
      </c>
      <c r="F51">
        <f t="shared" si="7"/>
        <v>146</v>
      </c>
      <c r="G51">
        <f t="shared" si="2"/>
        <v>2273</v>
      </c>
      <c r="H51" s="4">
        <f t="shared" si="3"/>
        <v>0.48666666666666669</v>
      </c>
      <c r="I51" s="4">
        <f t="shared" si="4"/>
        <v>7.5766666666666671</v>
      </c>
      <c r="J51" s="2">
        <f t="shared" si="5"/>
        <v>183.68531310819421</v>
      </c>
      <c r="K51" s="2">
        <f t="shared" si="8"/>
        <v>47.592765753212689</v>
      </c>
      <c r="L51" s="4">
        <f t="shared" si="6"/>
        <v>-2.349968805124993</v>
      </c>
      <c r="M51" s="4">
        <f t="shared" si="9"/>
        <v>-2.4865165499038082</v>
      </c>
    </row>
    <row r="52" spans="1:13" x14ac:dyDescent="0.25">
      <c r="A52" s="1">
        <v>42811</v>
      </c>
      <c r="B52">
        <v>1399</v>
      </c>
      <c r="C52">
        <v>2253</v>
      </c>
      <c r="D52">
        <v>1276</v>
      </c>
      <c r="E52">
        <v>2253</v>
      </c>
      <c r="F52">
        <f t="shared" si="7"/>
        <v>123</v>
      </c>
      <c r="G52">
        <f t="shared" si="2"/>
        <v>2162</v>
      </c>
      <c r="H52" s="4">
        <f t="shared" si="3"/>
        <v>0.41</v>
      </c>
      <c r="I52" s="4">
        <f t="shared" si="4"/>
        <v>7.206666666666667</v>
      </c>
      <c r="J52" s="2">
        <f t="shared" si="5"/>
        <v>183.26318179288214</v>
      </c>
      <c r="K52" s="2">
        <f t="shared" si="8"/>
        <v>49.02995311530443</v>
      </c>
      <c r="L52" s="4">
        <f t="shared" si="6"/>
        <v>-0.92737736614937982</v>
      </c>
      <c r="M52" s="4">
        <f t="shared" si="9"/>
        <v>-2.1391727116215433</v>
      </c>
    </row>
    <row r="53" spans="1:13" x14ac:dyDescent="0.25">
      <c r="A53" s="1">
        <v>42812</v>
      </c>
      <c r="B53">
        <v>1393</v>
      </c>
      <c r="C53">
        <v>2218</v>
      </c>
      <c r="D53">
        <v>1277</v>
      </c>
      <c r="E53">
        <v>2218</v>
      </c>
      <c r="F53">
        <f t="shared" si="7"/>
        <v>116</v>
      </c>
      <c r="G53">
        <f t="shared" si="2"/>
        <v>2127</v>
      </c>
      <c r="H53" s="4">
        <f t="shared" si="3"/>
        <v>0.38666666666666666</v>
      </c>
      <c r="I53" s="4">
        <f t="shared" si="4"/>
        <v>7.09</v>
      </c>
      <c r="J53" s="2">
        <f t="shared" si="5"/>
        <v>183.1278380461107</v>
      </c>
      <c r="K53" s="2">
        <f t="shared" si="8"/>
        <v>49.496053496151887</v>
      </c>
      <c r="L53" s="4">
        <f t="shared" si="6"/>
        <v>-0.46547451949537555</v>
      </c>
      <c r="M53" s="4">
        <f t="shared" si="9"/>
        <v>-2.03101555753936</v>
      </c>
    </row>
    <row r="54" spans="1:13" x14ac:dyDescent="0.25">
      <c r="A54" s="1">
        <v>42813</v>
      </c>
      <c r="B54">
        <v>1388</v>
      </c>
      <c r="C54">
        <v>2189</v>
      </c>
      <c r="D54">
        <v>1277</v>
      </c>
      <c r="E54">
        <v>2189</v>
      </c>
      <c r="F54">
        <f t="shared" si="7"/>
        <v>111</v>
      </c>
      <c r="G54">
        <f t="shared" si="2"/>
        <v>2098</v>
      </c>
      <c r="H54" s="4">
        <f t="shared" si="3"/>
        <v>0.37</v>
      </c>
      <c r="I54" s="4">
        <f t="shared" si="4"/>
        <v>6.9933333333333332</v>
      </c>
      <c r="J54" s="2">
        <f t="shared" si="5"/>
        <v>183.03421147463368</v>
      </c>
      <c r="K54" s="2">
        <f t="shared" si="8"/>
        <v>49.886534891028674</v>
      </c>
      <c r="L54" s="4">
        <f t="shared" si="6"/>
        <v>-7.7818320046964665E-2</v>
      </c>
      <c r="M54" s="4">
        <f t="shared" si="9"/>
        <v>-1.954419863638402</v>
      </c>
    </row>
    <row r="55" spans="1:13" x14ac:dyDescent="0.25">
      <c r="A55" s="1">
        <v>42814</v>
      </c>
      <c r="B55">
        <v>1384</v>
      </c>
      <c r="C55">
        <v>2156</v>
      </c>
      <c r="D55">
        <v>1277</v>
      </c>
      <c r="E55">
        <v>2156</v>
      </c>
      <c r="F55">
        <f t="shared" si="7"/>
        <v>107</v>
      </c>
      <c r="G55">
        <f t="shared" si="2"/>
        <v>2065</v>
      </c>
      <c r="H55" s="4">
        <f t="shared" si="3"/>
        <v>0.35666666666666669</v>
      </c>
      <c r="I55" s="4">
        <f t="shared" si="4"/>
        <v>6.8833333333333337</v>
      </c>
      <c r="J55" s="2">
        <f t="shared" si="5"/>
        <v>182.97149829594753</v>
      </c>
      <c r="K55" s="2">
        <f t="shared" si="8"/>
        <v>50.335120112468644</v>
      </c>
      <c r="L55" s="4">
        <f t="shared" si="6"/>
        <v>0.3687914198241482</v>
      </c>
      <c r="M55" s="4">
        <f t="shared" si="9"/>
        <v>-1.8962309975412572</v>
      </c>
    </row>
    <row r="56" spans="1:13" x14ac:dyDescent="0.25">
      <c r="A56" s="1">
        <v>42815</v>
      </c>
      <c r="B56">
        <v>1375</v>
      </c>
      <c r="C56">
        <v>2122</v>
      </c>
      <c r="D56">
        <v>1277</v>
      </c>
      <c r="E56">
        <v>2122</v>
      </c>
      <c r="F56">
        <f t="shared" si="7"/>
        <v>98</v>
      </c>
      <c r="G56">
        <f t="shared" si="2"/>
        <v>2031</v>
      </c>
      <c r="H56" s="4">
        <f t="shared" si="3"/>
        <v>0.32666666666666666</v>
      </c>
      <c r="I56" s="4">
        <f t="shared" si="4"/>
        <v>6.77</v>
      </c>
      <c r="J56" s="2">
        <f t="shared" si="5"/>
        <v>182.76678986428465</v>
      </c>
      <c r="K56" s="2">
        <f t="shared" si="8"/>
        <v>50.806760119006867</v>
      </c>
      <c r="L56" s="4">
        <f t="shared" si="6"/>
        <v>0.83509814320028419</v>
      </c>
      <c r="M56" s="4">
        <f t="shared" si="9"/>
        <v>-1.7482167438863088</v>
      </c>
    </row>
    <row r="57" spans="1:13" x14ac:dyDescent="0.25">
      <c r="A57" s="1">
        <v>42821</v>
      </c>
      <c r="B57">
        <v>1361</v>
      </c>
      <c r="C57">
        <v>1979</v>
      </c>
      <c r="D57">
        <v>1278</v>
      </c>
      <c r="E57">
        <v>1979</v>
      </c>
      <c r="F57">
        <f t="shared" si="7"/>
        <v>83</v>
      </c>
      <c r="G57">
        <f t="shared" si="2"/>
        <v>1888</v>
      </c>
      <c r="H57" s="4">
        <f t="shared" si="3"/>
        <v>0.27666666666666667</v>
      </c>
      <c r="I57" s="4">
        <f t="shared" si="4"/>
        <v>6.293333333333333</v>
      </c>
      <c r="J57" s="2">
        <f t="shared" si="5"/>
        <v>182.52045384231104</v>
      </c>
      <c r="K57" s="2">
        <f t="shared" si="8"/>
        <v>52.84427848361851</v>
      </c>
      <c r="L57" s="4">
        <f t="shared" si="6"/>
        <v>2.865957471425296</v>
      </c>
      <c r="M57" s="4">
        <f t="shared" si="9"/>
        <v>-1.5239067571083904</v>
      </c>
    </row>
    <row r="58" spans="1:13" x14ac:dyDescent="0.25">
      <c r="A58" s="1">
        <v>42822</v>
      </c>
      <c r="B58">
        <v>1354</v>
      </c>
      <c r="C58">
        <v>1947</v>
      </c>
      <c r="D58">
        <v>1278</v>
      </c>
      <c r="E58">
        <v>1947</v>
      </c>
      <c r="F58">
        <f t="shared" si="7"/>
        <v>76</v>
      </c>
      <c r="G58">
        <f t="shared" si="2"/>
        <v>1856</v>
      </c>
      <c r="H58" s="4">
        <f t="shared" si="3"/>
        <v>0.25333333333333335</v>
      </c>
      <c r="I58" s="4">
        <f t="shared" si="4"/>
        <v>6.1866666666666665</v>
      </c>
      <c r="J58" s="2">
        <f t="shared" si="5"/>
        <v>182.34747602472999</v>
      </c>
      <c r="K58" s="2">
        <f t="shared" si="8"/>
        <v>53.318150218178452</v>
      </c>
      <c r="L58" s="4">
        <f t="shared" si="6"/>
        <v>3.3361918817307146</v>
      </c>
      <c r="M58" s="4">
        <f t="shared" si="9"/>
        <v>-1.4044426781503594</v>
      </c>
    </row>
    <row r="59" spans="1:13" x14ac:dyDescent="0.25">
      <c r="A59" s="1">
        <v>42823</v>
      </c>
      <c r="B59">
        <v>1350</v>
      </c>
      <c r="C59">
        <v>1916</v>
      </c>
      <c r="D59">
        <v>1278</v>
      </c>
      <c r="E59">
        <v>1916</v>
      </c>
      <c r="F59">
        <f t="shared" si="7"/>
        <v>72</v>
      </c>
      <c r="G59">
        <f t="shared" si="2"/>
        <v>1825</v>
      </c>
      <c r="H59" s="4">
        <f t="shared" si="3"/>
        <v>0.24</v>
      </c>
      <c r="I59" s="4">
        <f t="shared" si="4"/>
        <v>6.083333333333333</v>
      </c>
      <c r="J59" s="2">
        <f t="shared" si="5"/>
        <v>182.26161009229554</v>
      </c>
      <c r="K59" s="2">
        <f t="shared" si="8"/>
        <v>53.780994184562552</v>
      </c>
      <c r="L59" s="4">
        <f t="shared" si="6"/>
        <v>3.7972406688576292</v>
      </c>
      <c r="M59" s="4">
        <f t="shared" si="9"/>
        <v>-1.3390393342690807</v>
      </c>
    </row>
    <row r="60" spans="1:13" x14ac:dyDescent="0.25">
      <c r="A60" s="1">
        <v>42827</v>
      </c>
      <c r="B60">
        <v>1330</v>
      </c>
      <c r="C60">
        <v>1812</v>
      </c>
      <c r="D60">
        <v>1278</v>
      </c>
      <c r="E60">
        <v>1812</v>
      </c>
      <c r="F60">
        <f t="shared" si="7"/>
        <v>52</v>
      </c>
      <c r="G60">
        <f t="shared" si="2"/>
        <v>1721</v>
      </c>
      <c r="H60" s="4">
        <f t="shared" si="3"/>
        <v>0.17333333333333334</v>
      </c>
      <c r="I60" s="4">
        <f t="shared" si="4"/>
        <v>5.7366666666666664</v>
      </c>
      <c r="J60" s="2">
        <f t="shared" si="5"/>
        <v>181.73171859531089</v>
      </c>
      <c r="K60" s="2">
        <f t="shared" si="8"/>
        <v>55.377238797891422</v>
      </c>
      <c r="L60" s="4">
        <f t="shared" si="6"/>
        <v>5.3846792673986554</v>
      </c>
      <c r="M60" s="4">
        <f t="shared" si="9"/>
        <v>-0.98817144916245758</v>
      </c>
    </row>
    <row r="61" spans="1:13" x14ac:dyDescent="0.25">
      <c r="A61" s="1">
        <v>42831</v>
      </c>
      <c r="B61">
        <v>1313</v>
      </c>
      <c r="C61">
        <v>1702</v>
      </c>
      <c r="D61">
        <v>1279</v>
      </c>
      <c r="E61">
        <v>1702</v>
      </c>
      <c r="F61">
        <f t="shared" si="7"/>
        <v>34</v>
      </c>
      <c r="G61">
        <f t="shared" si="2"/>
        <v>1611</v>
      </c>
      <c r="H61" s="4">
        <f t="shared" si="3"/>
        <v>0.11333333333333333</v>
      </c>
      <c r="I61" s="4">
        <f t="shared" si="4"/>
        <v>5.37</v>
      </c>
      <c r="J61" s="2">
        <f t="shared" si="5"/>
        <v>181.20940149797511</v>
      </c>
      <c r="K61" s="2">
        <f t="shared" si="8"/>
        <v>57.131117009306308</v>
      </c>
      <c r="L61" s="4">
        <f t="shared" si="6"/>
        <v>7.1324650832298628</v>
      </c>
      <c r="M61" s="4">
        <f t="shared" si="9"/>
        <v>-0.66144871754392209</v>
      </c>
    </row>
    <row r="62" spans="1:13" x14ac:dyDescent="0.25">
      <c r="A62" s="1">
        <v>42833</v>
      </c>
      <c r="B62">
        <v>1311</v>
      </c>
      <c r="C62">
        <v>1669</v>
      </c>
      <c r="D62">
        <v>1279</v>
      </c>
      <c r="E62">
        <v>1669</v>
      </c>
      <c r="F62">
        <f t="shared" si="7"/>
        <v>32</v>
      </c>
      <c r="G62">
        <f t="shared" si="2"/>
        <v>1578</v>
      </c>
      <c r="H62" s="4">
        <f t="shared" si="3"/>
        <v>0.10666666666666667</v>
      </c>
      <c r="I62" s="4">
        <f t="shared" si="4"/>
        <v>5.26</v>
      </c>
      <c r="J62" s="2">
        <f t="shared" si="5"/>
        <v>181.16205090772388</v>
      </c>
      <c r="K62" s="2">
        <f t="shared" si="8"/>
        <v>57.669787309374691</v>
      </c>
      <c r="L62" s="4">
        <f t="shared" si="6"/>
        <v>7.6706587024697415</v>
      </c>
      <c r="M62" s="4">
        <f t="shared" si="9"/>
        <v>-0.62704327171964502</v>
      </c>
    </row>
    <row r="63" spans="1:13" x14ac:dyDescent="0.25">
      <c r="A63" s="1">
        <v>42834</v>
      </c>
      <c r="B63">
        <v>1310</v>
      </c>
      <c r="C63">
        <v>1638</v>
      </c>
      <c r="D63">
        <v>1279</v>
      </c>
      <c r="E63">
        <v>1638</v>
      </c>
      <c r="F63">
        <f t="shared" si="7"/>
        <v>31</v>
      </c>
      <c r="G63">
        <f t="shared" si="2"/>
        <v>1547</v>
      </c>
      <c r="H63" s="4">
        <f t="shared" si="3"/>
        <v>0.10333333333333333</v>
      </c>
      <c r="I63" s="4">
        <f t="shared" si="4"/>
        <v>5.1566666666666663</v>
      </c>
      <c r="J63" s="2">
        <f t="shared" si="5"/>
        <v>181.14829150882852</v>
      </c>
      <c r="K63" s="2">
        <f t="shared" si="8"/>
        <v>58.181415432278236</v>
      </c>
      <c r="L63" s="4">
        <f t="shared" si="6"/>
        <v>8.1821106826091157</v>
      </c>
      <c r="M63" s="4">
        <f t="shared" si="9"/>
        <v>-0.61161212965356893</v>
      </c>
    </row>
    <row r="64" spans="1:13" x14ac:dyDescent="0.25">
      <c r="A64" s="1">
        <v>42836</v>
      </c>
      <c r="B64">
        <v>1296</v>
      </c>
      <c r="C64">
        <v>1596</v>
      </c>
      <c r="D64">
        <v>1279</v>
      </c>
      <c r="E64">
        <v>1596</v>
      </c>
      <c r="F64">
        <f t="shared" si="7"/>
        <v>17</v>
      </c>
      <c r="G64">
        <f t="shared" si="2"/>
        <v>1505</v>
      </c>
      <c r="H64" s="4">
        <f t="shared" si="3"/>
        <v>5.6666666666666664E-2</v>
      </c>
      <c r="I64" s="4">
        <f t="shared" si="4"/>
        <v>5.0166666666666666</v>
      </c>
      <c r="J64" s="2">
        <f t="shared" si="5"/>
        <v>180.64722237946731</v>
      </c>
      <c r="K64" s="2">
        <f t="shared" si="8"/>
        <v>58.887033396440287</v>
      </c>
      <c r="L64" s="4">
        <f t="shared" si="6"/>
        <v>8.8844980398223683</v>
      </c>
      <c r="M64" s="4">
        <f t="shared" si="9"/>
        <v>-0.33849352530441829</v>
      </c>
    </row>
    <row r="65" spans="1:13" x14ac:dyDescent="0.25">
      <c r="A65" s="1">
        <v>42839</v>
      </c>
      <c r="B65">
        <v>1289</v>
      </c>
      <c r="C65">
        <v>1513</v>
      </c>
      <c r="D65">
        <v>1279</v>
      </c>
      <c r="E65">
        <v>1513</v>
      </c>
      <c r="F65">
        <f t="shared" si="7"/>
        <v>10</v>
      </c>
      <c r="G65">
        <f t="shared" si="2"/>
        <v>1422</v>
      </c>
      <c r="H65" s="4">
        <f t="shared" si="3"/>
        <v>3.3333333333333333E-2</v>
      </c>
      <c r="I65" s="4">
        <f t="shared" si="4"/>
        <v>4.74</v>
      </c>
      <c r="J65" s="2">
        <f t="shared" si="5"/>
        <v>180.4029305488157</v>
      </c>
      <c r="K65" s="2">
        <f t="shared" si="8"/>
        <v>60.306496546912193</v>
      </c>
      <c r="L65" s="4">
        <f t="shared" si="6"/>
        <v>10.303043016409811</v>
      </c>
      <c r="M65" s="4">
        <f t="shared" si="9"/>
        <v>-0.20286561729104019</v>
      </c>
    </row>
    <row r="66" spans="1:13" x14ac:dyDescent="0.25">
      <c r="A66" s="1">
        <v>42840</v>
      </c>
      <c r="B66">
        <v>1287</v>
      </c>
      <c r="C66">
        <v>1512</v>
      </c>
      <c r="D66">
        <v>1279</v>
      </c>
      <c r="E66">
        <v>1512</v>
      </c>
      <c r="F66">
        <f t="shared" si="7"/>
        <v>8</v>
      </c>
      <c r="G66">
        <f t="shared" si="2"/>
        <v>1421</v>
      </c>
      <c r="H66" s="4">
        <f t="shared" si="3"/>
        <v>2.6666666666666668E-2</v>
      </c>
      <c r="I66" s="4">
        <f t="shared" si="4"/>
        <v>4.7366666666666664</v>
      </c>
      <c r="J66" s="2">
        <f t="shared" si="5"/>
        <v>180.32256937286974</v>
      </c>
      <c r="K66" s="2">
        <f t="shared" si="8"/>
        <v>60.32405672539555</v>
      </c>
      <c r="L66" s="4">
        <f t="shared" si="6"/>
        <v>10.320406785822675</v>
      </c>
      <c r="M66" s="4">
        <f t="shared" si="9"/>
        <v>-0.1623277564314527</v>
      </c>
    </row>
    <row r="67" spans="1:13" x14ac:dyDescent="0.25">
      <c r="A67" s="1">
        <v>42841</v>
      </c>
      <c r="B67">
        <v>1279</v>
      </c>
      <c r="C67">
        <v>1489</v>
      </c>
      <c r="D67">
        <v>1279</v>
      </c>
      <c r="E67">
        <v>1489</v>
      </c>
      <c r="F67">
        <f t="shared" si="7"/>
        <v>0</v>
      </c>
      <c r="G67">
        <f t="shared" si="2"/>
        <v>1398</v>
      </c>
      <c r="H67" s="4">
        <f t="shared" si="3"/>
        <v>0</v>
      </c>
      <c r="I67" s="4">
        <f t="shared" si="4"/>
        <v>4.66</v>
      </c>
      <c r="J67" s="2">
        <f t="shared" si="5"/>
        <v>180</v>
      </c>
      <c r="K67" s="2">
        <f t="shared" si="8"/>
        <v>60.724944378100112</v>
      </c>
      <c r="L67" s="4">
        <f t="shared" si="6"/>
        <v>10.720944378100114</v>
      </c>
      <c r="M67" s="4">
        <f t="shared" si="9"/>
        <v>0</v>
      </c>
    </row>
    <row r="68" spans="1:13" x14ac:dyDescent="0.25">
      <c r="A68" s="1">
        <v>42845</v>
      </c>
      <c r="B68">
        <v>1269</v>
      </c>
      <c r="C68">
        <v>1428</v>
      </c>
      <c r="D68">
        <v>1279</v>
      </c>
      <c r="E68">
        <v>1428</v>
      </c>
      <c r="F68">
        <f t="shared" si="7"/>
        <v>-10</v>
      </c>
      <c r="G68">
        <f t="shared" si="2"/>
        <v>1337</v>
      </c>
      <c r="H68" s="4">
        <f t="shared" si="3"/>
        <v>-3.3333333333333333E-2</v>
      </c>
      <c r="I68" s="4">
        <f t="shared" si="4"/>
        <v>4.456666666666667</v>
      </c>
      <c r="J68" s="2">
        <f t="shared" si="5"/>
        <v>179.57145214689254</v>
      </c>
      <c r="K68" s="2">
        <f t="shared" si="8"/>
        <v>61.801777790569972</v>
      </c>
      <c r="L68" s="4">
        <f t="shared" si="6"/>
        <v>11.798370469965185</v>
      </c>
      <c r="M68" s="4">
        <f t="shared" si="9"/>
        <v>0.20686790468812147</v>
      </c>
    </row>
    <row r="69" spans="1:13" x14ac:dyDescent="0.25">
      <c r="A69" s="1">
        <v>42848</v>
      </c>
      <c r="B69">
        <v>1263</v>
      </c>
      <c r="C69">
        <v>1367</v>
      </c>
      <c r="D69">
        <v>1279</v>
      </c>
      <c r="E69">
        <v>1367</v>
      </c>
      <c r="F69">
        <f t="shared" si="7"/>
        <v>-16</v>
      </c>
      <c r="G69">
        <f t="shared" si="2"/>
        <v>1276</v>
      </c>
      <c r="H69" s="4">
        <f t="shared" si="3"/>
        <v>-5.3333333333333337E-2</v>
      </c>
      <c r="I69" s="4">
        <f t="shared" si="4"/>
        <v>4.253333333333333</v>
      </c>
      <c r="J69" s="2">
        <f t="shared" si="5"/>
        <v>179.28151996626522</v>
      </c>
      <c r="K69" s="2">
        <f t="shared" si="8"/>
        <v>62.900292010504522</v>
      </c>
      <c r="L69" s="4">
        <f t="shared" si="6"/>
        <v>12.89790478667058</v>
      </c>
      <c r="M69" s="4">
        <f t="shared" si="9"/>
        <v>0.33576143281242393</v>
      </c>
    </row>
    <row r="70" spans="1:13" x14ac:dyDescent="0.25">
      <c r="A70" s="1">
        <v>42855</v>
      </c>
      <c r="B70">
        <v>1244</v>
      </c>
      <c r="C70">
        <v>1235</v>
      </c>
      <c r="D70">
        <v>1281</v>
      </c>
      <c r="E70">
        <v>1235</v>
      </c>
      <c r="F70">
        <f t="shared" si="7"/>
        <v>-37</v>
      </c>
      <c r="G70">
        <f t="shared" si="2"/>
        <v>1144</v>
      </c>
      <c r="H70" s="4">
        <f t="shared" si="3"/>
        <v>-0.12333333333333334</v>
      </c>
      <c r="I70" s="4">
        <f t="shared" si="4"/>
        <v>3.8133333333333335</v>
      </c>
      <c r="J70" s="2">
        <f t="shared" si="5"/>
        <v>178.14625568743588</v>
      </c>
      <c r="K70" s="2">
        <f t="shared" si="8"/>
        <v>65.345504612796276</v>
      </c>
      <c r="L70" s="4">
        <f t="shared" si="6"/>
        <v>15.351441364800953</v>
      </c>
      <c r="M70" s="4">
        <f t="shared" si="9"/>
        <v>0.80177861043579013</v>
      </c>
    </row>
    <row r="71" spans="1:13" x14ac:dyDescent="0.25">
      <c r="A71" s="1">
        <v>42866</v>
      </c>
      <c r="B71">
        <v>1243</v>
      </c>
      <c r="C71">
        <v>1085</v>
      </c>
      <c r="D71">
        <v>1281</v>
      </c>
      <c r="E71">
        <v>1085</v>
      </c>
      <c r="F71">
        <f t="shared" si="7"/>
        <v>-38</v>
      </c>
      <c r="G71">
        <f t="shared" si="2"/>
        <v>994</v>
      </c>
      <c r="H71" s="4">
        <f t="shared" si="3"/>
        <v>-0.12666666666666668</v>
      </c>
      <c r="I71" s="4">
        <f t="shared" si="4"/>
        <v>3.3133333333333335</v>
      </c>
      <c r="J71" s="2">
        <f t="shared" si="5"/>
        <v>177.80855008008669</v>
      </c>
      <c r="K71" s="2">
        <f t="shared" ref="K71:K102" si="10">DEGREES(ATAN(($B$3/SQRT(H71^2+I71^2))))</f>
        <v>68.253553473705026</v>
      </c>
      <c r="L71" s="4">
        <f t="shared" si="6"/>
        <v>18.26207777335777</v>
      </c>
      <c r="M71" s="4">
        <f t="shared" ref="M71:M102" si="11">DEGREES( ACOS( (SIN(RADIANS(K71)) - SIN(RADIANS($B$4)) * SIN(RADIANS(L71))) / ( COS(RADIANS($B$4)) * COS(RADIANS(L71))) )) * IF(H71&lt;0,1,-1)</f>
        <v>0.8548185612249577</v>
      </c>
    </row>
    <row r="72" spans="1:13" x14ac:dyDescent="0.25">
      <c r="A72" s="1">
        <v>42867</v>
      </c>
      <c r="B72">
        <v>1238</v>
      </c>
      <c r="C72">
        <v>1072</v>
      </c>
      <c r="D72">
        <v>1282</v>
      </c>
      <c r="E72">
        <v>1072</v>
      </c>
      <c r="F72">
        <f t="shared" si="7"/>
        <v>-44</v>
      </c>
      <c r="G72">
        <f t="shared" ref="G72:G120" si="12">C72-91</f>
        <v>981</v>
      </c>
      <c r="H72" s="4">
        <f t="shared" ref="H72:H120" si="13">F72/$B$2</f>
        <v>-0.14666666666666667</v>
      </c>
      <c r="I72" s="4">
        <f t="shared" ref="I72:I120" si="14">G72/$B$2</f>
        <v>3.27</v>
      </c>
      <c r="J72" s="2">
        <f t="shared" ref="J72:J120" si="15">180+DEGREES(ATANH(H72/I72))</f>
        <v>177.42843336775812</v>
      </c>
      <c r="K72" s="2">
        <f t="shared" si="10"/>
        <v>68.506523996214653</v>
      </c>
      <c r="L72" s="4">
        <f t="shared" ref="L72:L120" si="16">DEGREES( ASIN( SIN(RADIANS(K72))*SIN(RADIANS($B$4)) + COS(RADIANS(K72))*COS(RADIANS($B$4)) * COS(RADIANS(J72)) ))</f>
        <v>18.519603324847399</v>
      </c>
      <c r="M72" s="4">
        <f t="shared" si="11"/>
        <v>0.99338307605404164</v>
      </c>
    </row>
    <row r="73" spans="1:13" x14ac:dyDescent="0.25">
      <c r="A73" s="1">
        <v>42868</v>
      </c>
      <c r="B73">
        <v>1233</v>
      </c>
      <c r="C73">
        <v>1054</v>
      </c>
      <c r="D73">
        <v>1282</v>
      </c>
      <c r="E73">
        <v>1054</v>
      </c>
      <c r="F73">
        <f t="shared" ref="F73:F120" si="17">B73-D73</f>
        <v>-49</v>
      </c>
      <c r="G73">
        <f t="shared" si="12"/>
        <v>963</v>
      </c>
      <c r="H73" s="4">
        <f t="shared" si="13"/>
        <v>-0.16333333333333333</v>
      </c>
      <c r="I73" s="4">
        <f t="shared" si="14"/>
        <v>3.21</v>
      </c>
      <c r="J73" s="2">
        <f t="shared" si="15"/>
        <v>177.08211850924758</v>
      </c>
      <c r="K73" s="2">
        <f t="shared" si="10"/>
        <v>68.860258753148159</v>
      </c>
      <c r="L73" s="4">
        <f t="shared" si="16"/>
        <v>18.877947332649175</v>
      </c>
      <c r="M73" s="4">
        <f t="shared" si="11"/>
        <v>1.1117269980468381</v>
      </c>
    </row>
    <row r="74" spans="1:13" x14ac:dyDescent="0.25">
      <c r="A74" s="1">
        <v>42869</v>
      </c>
      <c r="B74">
        <v>1233</v>
      </c>
      <c r="C74">
        <v>1036</v>
      </c>
      <c r="D74">
        <v>1282</v>
      </c>
      <c r="E74">
        <v>1036</v>
      </c>
      <c r="F74">
        <f t="shared" si="17"/>
        <v>-49</v>
      </c>
      <c r="G74">
        <f t="shared" si="12"/>
        <v>945</v>
      </c>
      <c r="H74" s="4">
        <f t="shared" si="13"/>
        <v>-0.16333333333333333</v>
      </c>
      <c r="I74" s="4">
        <f t="shared" si="14"/>
        <v>3.15</v>
      </c>
      <c r="J74" s="2">
        <f t="shared" si="15"/>
        <v>177.02644089752582</v>
      </c>
      <c r="K74" s="2">
        <f t="shared" si="10"/>
        <v>69.220427481908899</v>
      </c>
      <c r="L74" s="4">
        <f t="shared" si="16"/>
        <v>19.238633025931978</v>
      </c>
      <c r="M74" s="4">
        <f t="shared" si="11"/>
        <v>1.1169080863068008</v>
      </c>
    </row>
    <row r="75" spans="1:13" x14ac:dyDescent="0.25">
      <c r="A75" s="1">
        <v>42875</v>
      </c>
      <c r="B75">
        <v>1242</v>
      </c>
      <c r="C75">
        <v>979</v>
      </c>
      <c r="D75">
        <v>1282</v>
      </c>
      <c r="E75">
        <v>979</v>
      </c>
      <c r="F75">
        <f t="shared" si="17"/>
        <v>-40</v>
      </c>
      <c r="G75">
        <f t="shared" si="12"/>
        <v>888</v>
      </c>
      <c r="H75" s="4">
        <f t="shared" si="13"/>
        <v>-0.13333333333333333</v>
      </c>
      <c r="I75" s="4">
        <f t="shared" si="14"/>
        <v>2.96</v>
      </c>
      <c r="J75" s="2">
        <f t="shared" si="15"/>
        <v>177.41736131187611</v>
      </c>
      <c r="K75" s="2">
        <f t="shared" si="10"/>
        <v>70.381324362222458</v>
      </c>
      <c r="L75" s="4">
        <f t="shared" si="16"/>
        <v>20.393294036148117</v>
      </c>
      <c r="M75" s="4">
        <f t="shared" si="11"/>
        <v>0.92485453507513482</v>
      </c>
    </row>
    <row r="76" spans="1:13" x14ac:dyDescent="0.25">
      <c r="A76" s="1">
        <v>42876</v>
      </c>
      <c r="B76">
        <v>1244</v>
      </c>
      <c r="C76">
        <v>963</v>
      </c>
      <c r="D76">
        <v>1282</v>
      </c>
      <c r="E76">
        <v>963</v>
      </c>
      <c r="F76">
        <f t="shared" si="17"/>
        <v>-38</v>
      </c>
      <c r="G76">
        <f t="shared" si="12"/>
        <v>872</v>
      </c>
      <c r="H76" s="4">
        <f t="shared" si="13"/>
        <v>-0.12666666666666668</v>
      </c>
      <c r="I76" s="4">
        <f t="shared" si="14"/>
        <v>2.9066666666666667</v>
      </c>
      <c r="J76" s="2">
        <f t="shared" si="15"/>
        <v>177.50158323844926</v>
      </c>
      <c r="K76" s="2">
        <f t="shared" si="10"/>
        <v>70.709644935482061</v>
      </c>
      <c r="L76" s="4">
        <f t="shared" si="16"/>
        <v>20.720381246082127</v>
      </c>
      <c r="M76" s="4">
        <f t="shared" si="11"/>
        <v>0.88219900218461023</v>
      </c>
    </row>
    <row r="77" spans="1:13" x14ac:dyDescent="0.25">
      <c r="A77" s="1">
        <v>42885</v>
      </c>
      <c r="B77">
        <v>1254</v>
      </c>
      <c r="C77">
        <v>899</v>
      </c>
      <c r="D77">
        <v>1282</v>
      </c>
      <c r="E77">
        <v>899</v>
      </c>
      <c r="F77">
        <f t="shared" si="17"/>
        <v>-28</v>
      </c>
      <c r="G77">
        <f t="shared" si="12"/>
        <v>808</v>
      </c>
      <c r="H77" s="4">
        <f t="shared" si="13"/>
        <v>-9.3333333333333338E-2</v>
      </c>
      <c r="I77" s="4">
        <f t="shared" si="14"/>
        <v>2.6933333333333334</v>
      </c>
      <c r="J77" s="2">
        <f t="shared" si="15"/>
        <v>178.01370734714274</v>
      </c>
      <c r="K77" s="2">
        <f t="shared" si="10"/>
        <v>72.037071842062318</v>
      </c>
      <c r="L77" s="4">
        <f t="shared" si="16"/>
        <v>22.041846603184879</v>
      </c>
      <c r="M77" s="4">
        <f t="shared" si="11"/>
        <v>0.66076172644617359</v>
      </c>
    </row>
    <row r="78" spans="1:13" x14ac:dyDescent="0.25">
      <c r="A78" s="1">
        <v>42892</v>
      </c>
      <c r="B78">
        <v>1270</v>
      </c>
      <c r="C78">
        <v>861</v>
      </c>
      <c r="D78">
        <v>1282</v>
      </c>
      <c r="E78">
        <v>861</v>
      </c>
      <c r="F78">
        <f t="shared" si="17"/>
        <v>-12</v>
      </c>
      <c r="G78">
        <f t="shared" si="12"/>
        <v>770</v>
      </c>
      <c r="H78" s="4">
        <f t="shared" si="13"/>
        <v>-0.04</v>
      </c>
      <c r="I78" s="4">
        <f t="shared" si="14"/>
        <v>2.5666666666666669</v>
      </c>
      <c r="J78" s="2">
        <f t="shared" si="15"/>
        <v>179.10700646117857</v>
      </c>
      <c r="K78" s="2">
        <f t="shared" si="10"/>
        <v>72.838819019817464</v>
      </c>
      <c r="L78" s="4">
        <f t="shared" si="16"/>
        <v>22.836525783469273</v>
      </c>
      <c r="M78" s="4">
        <f t="shared" si="11"/>
        <v>0.28588674864393493</v>
      </c>
    </row>
    <row r="79" spans="1:13" x14ac:dyDescent="0.25">
      <c r="A79" s="1">
        <v>42894</v>
      </c>
      <c r="B79">
        <v>1275</v>
      </c>
      <c r="C79">
        <v>849</v>
      </c>
      <c r="D79">
        <v>1282</v>
      </c>
      <c r="E79">
        <v>849</v>
      </c>
      <c r="F79">
        <f t="shared" si="17"/>
        <v>-7</v>
      </c>
      <c r="G79">
        <f t="shared" si="12"/>
        <v>758</v>
      </c>
      <c r="H79" s="4">
        <f t="shared" si="13"/>
        <v>-2.3333333333333334E-2</v>
      </c>
      <c r="I79" s="4">
        <f t="shared" si="14"/>
        <v>2.5266666666666668</v>
      </c>
      <c r="J79" s="2">
        <f t="shared" si="15"/>
        <v>179.47086826049309</v>
      </c>
      <c r="K79" s="2">
        <f t="shared" si="10"/>
        <v>73.092151624092281</v>
      </c>
      <c r="L79" s="4">
        <f t="shared" si="16"/>
        <v>23.088743396193049</v>
      </c>
      <c r="M79" s="4">
        <f t="shared" si="11"/>
        <v>0.1672870728512027</v>
      </c>
    </row>
    <row r="80" spans="1:13" x14ac:dyDescent="0.25">
      <c r="A80" s="1">
        <v>42898</v>
      </c>
      <c r="B80">
        <v>1273</v>
      </c>
      <c r="C80">
        <v>840</v>
      </c>
      <c r="D80">
        <v>1282</v>
      </c>
      <c r="E80">
        <v>840</v>
      </c>
      <c r="F80">
        <f t="shared" si="17"/>
        <v>-9</v>
      </c>
      <c r="G80">
        <f t="shared" si="12"/>
        <v>749</v>
      </c>
      <c r="H80" s="4">
        <f t="shared" si="13"/>
        <v>-0.03</v>
      </c>
      <c r="I80" s="4">
        <f t="shared" si="14"/>
        <v>2.4966666666666666</v>
      </c>
      <c r="J80" s="2">
        <f t="shared" si="15"/>
        <v>179.31149955182684</v>
      </c>
      <c r="K80" s="2">
        <f t="shared" si="10"/>
        <v>73.281174210912823</v>
      </c>
      <c r="L80" s="4">
        <f t="shared" si="16"/>
        <v>23.278166654423014</v>
      </c>
      <c r="M80" s="4">
        <f t="shared" si="11"/>
        <v>0.21561164263484991</v>
      </c>
    </row>
    <row r="81" spans="1:13" x14ac:dyDescent="0.25">
      <c r="A81" s="1">
        <v>42903</v>
      </c>
      <c r="B81">
        <v>1285</v>
      </c>
      <c r="C81">
        <v>828</v>
      </c>
      <c r="D81">
        <v>1282</v>
      </c>
      <c r="E81">
        <v>828</v>
      </c>
      <c r="F81">
        <f t="shared" si="17"/>
        <v>3</v>
      </c>
      <c r="G81">
        <f t="shared" si="12"/>
        <v>737</v>
      </c>
      <c r="H81" s="4">
        <f t="shared" si="13"/>
        <v>0.01</v>
      </c>
      <c r="I81" s="4">
        <f t="shared" si="14"/>
        <v>2.4566666666666666</v>
      </c>
      <c r="J81" s="2">
        <f t="shared" si="15"/>
        <v>180.23322698494846</v>
      </c>
      <c r="K81" s="2">
        <f t="shared" si="10"/>
        <v>73.535413930615661</v>
      </c>
      <c r="L81" s="4">
        <f t="shared" si="16"/>
        <v>23.531526345636667</v>
      </c>
      <c r="M81" s="4">
        <f t="shared" si="11"/>
        <v>-7.2097211973822212E-2</v>
      </c>
    </row>
    <row r="82" spans="1:13" x14ac:dyDescent="0.25">
      <c r="A82" s="1">
        <v>42906</v>
      </c>
      <c r="B82">
        <v>1293</v>
      </c>
      <c r="C82">
        <v>830</v>
      </c>
      <c r="D82">
        <v>1282</v>
      </c>
      <c r="E82">
        <v>830</v>
      </c>
      <c r="F82">
        <f t="shared" si="17"/>
        <v>11</v>
      </c>
      <c r="G82">
        <f t="shared" si="12"/>
        <v>739</v>
      </c>
      <c r="H82" s="4">
        <f t="shared" si="13"/>
        <v>3.6666666666666667E-2</v>
      </c>
      <c r="I82" s="4">
        <f t="shared" si="14"/>
        <v>2.4633333333333334</v>
      </c>
      <c r="J82" s="2">
        <f t="shared" si="15"/>
        <v>180.85290950975727</v>
      </c>
      <c r="K82" s="2">
        <f t="shared" si="10"/>
        <v>73.491562811096259</v>
      </c>
      <c r="L82" s="4">
        <f t="shared" si="16"/>
        <v>23.489069577872122</v>
      </c>
      <c r="M82" s="4">
        <f t="shared" si="11"/>
        <v>-0.26424836105819571</v>
      </c>
    </row>
    <row r="83" spans="1:13" x14ac:dyDescent="0.25">
      <c r="A83" s="1">
        <v>42913</v>
      </c>
      <c r="B83">
        <v>1310</v>
      </c>
      <c r="C83">
        <v>835</v>
      </c>
      <c r="D83">
        <v>1282</v>
      </c>
      <c r="E83">
        <v>835</v>
      </c>
      <c r="F83">
        <f t="shared" si="17"/>
        <v>28</v>
      </c>
      <c r="G83">
        <f t="shared" si="12"/>
        <v>744</v>
      </c>
      <c r="H83" s="4">
        <f t="shared" si="13"/>
        <v>9.3333333333333338E-2</v>
      </c>
      <c r="I83" s="4">
        <f t="shared" si="14"/>
        <v>2.48</v>
      </c>
      <c r="J83" s="2">
        <f t="shared" si="15"/>
        <v>182.15731166420557</v>
      </c>
      <c r="K83" s="2">
        <f t="shared" si="10"/>
        <v>73.376633335866018</v>
      </c>
      <c r="L83" s="4">
        <f t="shared" si="16"/>
        <v>23.382329212628406</v>
      </c>
      <c r="M83" s="4">
        <f t="shared" si="11"/>
        <v>-0.67223629247678152</v>
      </c>
    </row>
    <row r="84" spans="1:13" x14ac:dyDescent="0.25">
      <c r="A84" s="1">
        <v>42917</v>
      </c>
      <c r="B84">
        <v>1317</v>
      </c>
      <c r="C84">
        <v>850</v>
      </c>
      <c r="D84">
        <v>1282</v>
      </c>
      <c r="E84">
        <v>850</v>
      </c>
      <c r="F84">
        <f t="shared" si="17"/>
        <v>35</v>
      </c>
      <c r="G84">
        <f t="shared" si="12"/>
        <v>759</v>
      </c>
      <c r="H84" s="4">
        <f t="shared" si="13"/>
        <v>0.11666666666666667</v>
      </c>
      <c r="I84" s="4">
        <f t="shared" si="14"/>
        <v>2.5299999999999998</v>
      </c>
      <c r="J84" s="2">
        <f t="shared" si="15"/>
        <v>182.64397301414505</v>
      </c>
      <c r="K84" s="2">
        <f t="shared" si="10"/>
        <v>73.054842687067151</v>
      </c>
      <c r="L84" s="4">
        <f t="shared" si="16"/>
        <v>23.065643945355966</v>
      </c>
      <c r="M84" s="4">
        <f t="shared" si="11"/>
        <v>-0.83729231209481936</v>
      </c>
    </row>
    <row r="85" spans="1:13" x14ac:dyDescent="0.25">
      <c r="A85" s="1">
        <v>42920</v>
      </c>
      <c r="B85">
        <v>1322</v>
      </c>
      <c r="C85">
        <v>860</v>
      </c>
      <c r="D85">
        <v>1282</v>
      </c>
      <c r="E85">
        <v>860</v>
      </c>
      <c r="F85">
        <f t="shared" si="17"/>
        <v>40</v>
      </c>
      <c r="G85">
        <f t="shared" si="12"/>
        <v>769</v>
      </c>
      <c r="H85" s="4">
        <f t="shared" si="13"/>
        <v>0.13333333333333333</v>
      </c>
      <c r="I85" s="4">
        <f t="shared" si="14"/>
        <v>2.5633333333333335</v>
      </c>
      <c r="J85" s="2">
        <f t="shared" si="15"/>
        <v>182.98296682218708</v>
      </c>
      <c r="K85" s="2">
        <f t="shared" si="10"/>
        <v>72.839949424713893</v>
      </c>
      <c r="L85" s="4">
        <f t="shared" si="16"/>
        <v>22.854990340164832</v>
      </c>
      <c r="M85" s="4">
        <f t="shared" si="11"/>
        <v>-0.95469580781017249</v>
      </c>
    </row>
    <row r="86" spans="1:13" x14ac:dyDescent="0.25">
      <c r="A86" s="1">
        <v>42924</v>
      </c>
      <c r="B86">
        <v>1330</v>
      </c>
      <c r="C86">
        <v>875</v>
      </c>
      <c r="D86">
        <v>1282</v>
      </c>
      <c r="E86">
        <v>875</v>
      </c>
      <c r="F86">
        <f t="shared" si="17"/>
        <v>48</v>
      </c>
      <c r="G86">
        <f t="shared" si="12"/>
        <v>784</v>
      </c>
      <c r="H86" s="4">
        <f t="shared" si="13"/>
        <v>0.16</v>
      </c>
      <c r="I86" s="4">
        <f t="shared" si="14"/>
        <v>2.6133333333333333</v>
      </c>
      <c r="J86" s="2">
        <f t="shared" si="15"/>
        <v>183.51229780719709</v>
      </c>
      <c r="K86" s="2">
        <f t="shared" si="10"/>
        <v>72.516894444420345</v>
      </c>
      <c r="L86" s="4">
        <f t="shared" si="16"/>
        <v>22.53970934416537</v>
      </c>
      <c r="M86" s="4">
        <f t="shared" si="11"/>
        <v>-1.1418076355173561</v>
      </c>
    </row>
    <row r="87" spans="1:13" x14ac:dyDescent="0.25">
      <c r="A87" s="1">
        <v>42925</v>
      </c>
      <c r="B87">
        <v>1331</v>
      </c>
      <c r="C87">
        <v>888</v>
      </c>
      <c r="D87">
        <v>1282</v>
      </c>
      <c r="E87">
        <v>888</v>
      </c>
      <c r="F87">
        <f t="shared" si="17"/>
        <v>49</v>
      </c>
      <c r="G87">
        <f t="shared" si="12"/>
        <v>797</v>
      </c>
      <c r="H87" s="4">
        <f t="shared" si="13"/>
        <v>0.16333333333333333</v>
      </c>
      <c r="I87" s="4">
        <f t="shared" si="14"/>
        <v>2.6566666666666667</v>
      </c>
      <c r="J87" s="2">
        <f t="shared" si="15"/>
        <v>183.52702452821052</v>
      </c>
      <c r="K87" s="2">
        <f t="shared" si="10"/>
        <v>72.244807065642973</v>
      </c>
      <c r="L87" s="4">
        <f t="shared" si="16"/>
        <v>22.268201015075466</v>
      </c>
      <c r="M87" s="4">
        <f t="shared" si="11"/>
        <v>-1.1615942773042389</v>
      </c>
    </row>
    <row r="88" spans="1:13" x14ac:dyDescent="0.25">
      <c r="A88" s="1">
        <v>42931</v>
      </c>
      <c r="B88">
        <v>1334</v>
      </c>
      <c r="C88">
        <v>927</v>
      </c>
      <c r="D88">
        <v>1282</v>
      </c>
      <c r="E88">
        <v>927</v>
      </c>
      <c r="F88">
        <f t="shared" si="17"/>
        <v>52</v>
      </c>
      <c r="G88">
        <f t="shared" si="12"/>
        <v>836</v>
      </c>
      <c r="H88" s="4">
        <f t="shared" si="13"/>
        <v>0.17333333333333334</v>
      </c>
      <c r="I88" s="4">
        <f t="shared" si="14"/>
        <v>2.7866666666666666</v>
      </c>
      <c r="J88" s="2">
        <f t="shared" si="15"/>
        <v>183.56845914601581</v>
      </c>
      <c r="K88" s="2">
        <f t="shared" si="10"/>
        <v>71.433521818887399</v>
      </c>
      <c r="L88" s="4">
        <f t="shared" si="16"/>
        <v>21.458634536785695</v>
      </c>
      <c r="M88" s="4">
        <f t="shared" si="11"/>
        <v>-1.2201437629698721</v>
      </c>
    </row>
    <row r="89" spans="1:13" x14ac:dyDescent="0.25">
      <c r="A89" s="1">
        <v>42932</v>
      </c>
      <c r="B89">
        <v>1332</v>
      </c>
      <c r="C89">
        <v>939</v>
      </c>
      <c r="D89">
        <v>1282</v>
      </c>
      <c r="E89">
        <v>939</v>
      </c>
      <c r="F89">
        <f t="shared" si="17"/>
        <v>50</v>
      </c>
      <c r="G89">
        <f t="shared" si="12"/>
        <v>848</v>
      </c>
      <c r="H89" s="4">
        <f t="shared" si="13"/>
        <v>0.16666666666666666</v>
      </c>
      <c r="I89" s="4">
        <f t="shared" si="14"/>
        <v>2.8266666666666667</v>
      </c>
      <c r="J89" s="2">
        <f t="shared" si="15"/>
        <v>183.38221200147439</v>
      </c>
      <c r="K89" s="2">
        <f t="shared" si="10"/>
        <v>71.189067018533621</v>
      </c>
      <c r="L89" s="4">
        <f t="shared" si="16"/>
        <v>21.211508631556026</v>
      </c>
      <c r="M89" s="4">
        <f t="shared" si="11"/>
        <v>-1.1692388094821253</v>
      </c>
    </row>
    <row r="90" spans="1:13" x14ac:dyDescent="0.25">
      <c r="A90" s="1">
        <v>42946</v>
      </c>
      <c r="B90">
        <v>1350</v>
      </c>
      <c r="C90">
        <v>1080</v>
      </c>
      <c r="D90">
        <v>1281</v>
      </c>
      <c r="E90">
        <v>1080</v>
      </c>
      <c r="F90">
        <f t="shared" si="17"/>
        <v>69</v>
      </c>
      <c r="G90">
        <f t="shared" si="12"/>
        <v>989</v>
      </c>
      <c r="H90" s="4">
        <f t="shared" si="13"/>
        <v>0.23</v>
      </c>
      <c r="I90" s="4">
        <f t="shared" si="14"/>
        <v>3.2966666666666669</v>
      </c>
      <c r="J90" s="2">
        <f t="shared" si="15"/>
        <v>184.00388471732361</v>
      </c>
      <c r="K90" s="2">
        <f t="shared" si="10"/>
        <v>68.319432642891599</v>
      </c>
      <c r="L90" s="4">
        <f t="shared" si="16"/>
        <v>18.357127010032407</v>
      </c>
      <c r="M90" s="4">
        <f t="shared" si="11"/>
        <v>-1.5573926935425153</v>
      </c>
    </row>
    <row r="91" spans="1:13" x14ac:dyDescent="0.25">
      <c r="A91" s="1">
        <v>42957</v>
      </c>
      <c r="B91">
        <v>1337</v>
      </c>
      <c r="C91">
        <v>1230</v>
      </c>
      <c r="D91">
        <v>1281</v>
      </c>
      <c r="E91">
        <v>1230</v>
      </c>
      <c r="F91">
        <f t="shared" si="17"/>
        <v>56</v>
      </c>
      <c r="G91">
        <f t="shared" si="12"/>
        <v>1139</v>
      </c>
      <c r="H91" s="4">
        <f t="shared" si="13"/>
        <v>0.18666666666666668</v>
      </c>
      <c r="I91" s="4">
        <f t="shared" si="14"/>
        <v>3.7966666666666669</v>
      </c>
      <c r="J91" s="2">
        <f t="shared" si="15"/>
        <v>182.81927370586865</v>
      </c>
      <c r="K91" s="2">
        <f t="shared" si="10"/>
        <v>65.425686999252036</v>
      </c>
      <c r="L91" s="4">
        <f t="shared" si="16"/>
        <v>15.444607481788424</v>
      </c>
      <c r="M91" s="4">
        <f t="shared" si="11"/>
        <v>-1.2159863221225644</v>
      </c>
    </row>
    <row r="92" spans="1:13" x14ac:dyDescent="0.25">
      <c r="A92" s="1">
        <v>42958</v>
      </c>
      <c r="B92">
        <v>1335</v>
      </c>
      <c r="C92">
        <v>1243</v>
      </c>
      <c r="D92">
        <v>1281</v>
      </c>
      <c r="E92">
        <v>1243</v>
      </c>
      <c r="F92">
        <f t="shared" si="17"/>
        <v>54</v>
      </c>
      <c r="G92">
        <f t="shared" si="12"/>
        <v>1152</v>
      </c>
      <c r="H92" s="4">
        <f t="shared" si="13"/>
        <v>0.18</v>
      </c>
      <c r="I92" s="4">
        <f t="shared" si="14"/>
        <v>3.84</v>
      </c>
      <c r="J92" s="2">
        <f t="shared" si="15"/>
        <v>182.6877093565713</v>
      </c>
      <c r="K92" s="2">
        <f t="shared" si="10"/>
        <v>65.18124625219167</v>
      </c>
      <c r="L92" s="4">
        <f t="shared" si="16"/>
        <v>15.198247333292146</v>
      </c>
      <c r="M92" s="4">
        <f t="shared" si="11"/>
        <v>-1.1687043241587425</v>
      </c>
    </row>
    <row r="93" spans="1:13" x14ac:dyDescent="0.25">
      <c r="A93" s="1">
        <v>42960</v>
      </c>
      <c r="B93">
        <v>1332</v>
      </c>
      <c r="C93">
        <v>1278</v>
      </c>
      <c r="D93">
        <v>1281</v>
      </c>
      <c r="E93">
        <v>1278</v>
      </c>
      <c r="F93">
        <f t="shared" si="17"/>
        <v>51</v>
      </c>
      <c r="G93">
        <f t="shared" si="12"/>
        <v>1187</v>
      </c>
      <c r="H93" s="4">
        <f t="shared" si="13"/>
        <v>0.17</v>
      </c>
      <c r="I93" s="4">
        <f t="shared" si="14"/>
        <v>3.9566666666666666</v>
      </c>
      <c r="J93" s="2">
        <f t="shared" si="15"/>
        <v>182.46325596918729</v>
      </c>
      <c r="K93" s="2">
        <f t="shared" si="10"/>
        <v>64.525510170843816</v>
      </c>
      <c r="L93" s="4">
        <f t="shared" si="16"/>
        <v>14.539531051053721</v>
      </c>
      <c r="M93" s="4">
        <f t="shared" si="11"/>
        <v>-1.0942508326341094</v>
      </c>
    </row>
    <row r="94" spans="1:13" x14ac:dyDescent="0.25">
      <c r="A94" s="1">
        <v>42965</v>
      </c>
      <c r="B94">
        <v>1314</v>
      </c>
      <c r="C94">
        <v>1366</v>
      </c>
      <c r="D94">
        <v>1280</v>
      </c>
      <c r="E94">
        <v>1366</v>
      </c>
      <c r="F94">
        <f t="shared" si="17"/>
        <v>34</v>
      </c>
      <c r="G94">
        <f t="shared" si="12"/>
        <v>1275</v>
      </c>
      <c r="H94" s="4">
        <f t="shared" si="13"/>
        <v>0.11333333333333333</v>
      </c>
      <c r="I94" s="4">
        <f t="shared" si="14"/>
        <v>4.25</v>
      </c>
      <c r="J94" s="2">
        <f t="shared" si="15"/>
        <v>181.52824977419979</v>
      </c>
      <c r="K94" s="2">
        <f t="shared" si="10"/>
        <v>62.912074789615104</v>
      </c>
      <c r="L94" s="4">
        <f t="shared" si="16"/>
        <v>12.915368762272033</v>
      </c>
      <c r="M94" s="4">
        <f t="shared" si="11"/>
        <v>-0.7138958194129954</v>
      </c>
    </row>
    <row r="95" spans="1:13" x14ac:dyDescent="0.25">
      <c r="A95" s="1">
        <v>42966</v>
      </c>
      <c r="B95">
        <v>1310</v>
      </c>
      <c r="C95">
        <v>1378</v>
      </c>
      <c r="D95">
        <v>1280</v>
      </c>
      <c r="E95">
        <v>1378</v>
      </c>
      <c r="F95">
        <f t="shared" si="17"/>
        <v>30</v>
      </c>
      <c r="G95">
        <f t="shared" si="12"/>
        <v>1287</v>
      </c>
      <c r="H95" s="4">
        <f t="shared" si="13"/>
        <v>0.1</v>
      </c>
      <c r="I95" s="4">
        <f t="shared" si="14"/>
        <v>4.29</v>
      </c>
      <c r="J95" s="2">
        <f t="shared" si="15"/>
        <v>181.33580793136176</v>
      </c>
      <c r="K95" s="2">
        <f t="shared" si="10"/>
        <v>62.695840977007414</v>
      </c>
      <c r="L95" s="4">
        <f t="shared" si="16"/>
        <v>12.697449976402936</v>
      </c>
      <c r="M95" s="4">
        <f t="shared" si="11"/>
        <v>-0.62807052382107265</v>
      </c>
    </row>
    <row r="96" spans="1:13" x14ac:dyDescent="0.25">
      <c r="A96" s="1">
        <v>42972</v>
      </c>
      <c r="B96">
        <v>1294</v>
      </c>
      <c r="C96">
        <v>1487</v>
      </c>
      <c r="D96">
        <v>1280</v>
      </c>
      <c r="E96">
        <v>1487</v>
      </c>
      <c r="F96">
        <f t="shared" si="17"/>
        <v>14</v>
      </c>
      <c r="G96">
        <f t="shared" si="12"/>
        <v>1396</v>
      </c>
      <c r="H96" s="4">
        <f t="shared" si="13"/>
        <v>4.6666666666666669E-2</v>
      </c>
      <c r="I96" s="4">
        <f t="shared" si="14"/>
        <v>4.6533333333333333</v>
      </c>
      <c r="J96" s="2">
        <f t="shared" si="15"/>
        <v>180.57461877240868</v>
      </c>
      <c r="K96" s="2">
        <f t="shared" si="10"/>
        <v>60.758691728927069</v>
      </c>
      <c r="L96" s="4">
        <f t="shared" si="16"/>
        <v>10.75578930428774</v>
      </c>
      <c r="M96" s="4">
        <f t="shared" si="11"/>
        <v>-0.28571083550425103</v>
      </c>
    </row>
    <row r="97" spans="1:13" x14ac:dyDescent="0.25">
      <c r="A97" s="1">
        <v>42973</v>
      </c>
      <c r="B97">
        <v>1287</v>
      </c>
      <c r="C97">
        <v>1511</v>
      </c>
      <c r="D97">
        <v>1280</v>
      </c>
      <c r="E97">
        <v>1511</v>
      </c>
      <c r="F97">
        <f t="shared" si="17"/>
        <v>7</v>
      </c>
      <c r="G97">
        <f t="shared" si="12"/>
        <v>1420</v>
      </c>
      <c r="H97" s="4">
        <f t="shared" si="13"/>
        <v>2.3333333333333334E-2</v>
      </c>
      <c r="I97" s="4">
        <f t="shared" si="14"/>
        <v>4.7333333333333334</v>
      </c>
      <c r="J97" s="2">
        <f t="shared" si="15"/>
        <v>180.28244627141393</v>
      </c>
      <c r="K97" s="2">
        <f t="shared" si="10"/>
        <v>60.341495059308144</v>
      </c>
      <c r="L97" s="4">
        <f t="shared" si="16"/>
        <v>10.337763322264774</v>
      </c>
      <c r="M97" s="4">
        <f t="shared" si="11"/>
        <v>-0.14206851276300864</v>
      </c>
    </row>
    <row r="98" spans="1:13" x14ac:dyDescent="0.25">
      <c r="A98" s="1">
        <v>42974</v>
      </c>
      <c r="B98">
        <v>1283</v>
      </c>
      <c r="C98">
        <v>1529</v>
      </c>
      <c r="D98">
        <v>1280</v>
      </c>
      <c r="E98">
        <v>1529</v>
      </c>
      <c r="F98">
        <f t="shared" si="17"/>
        <v>3</v>
      </c>
      <c r="G98">
        <f t="shared" si="12"/>
        <v>1438</v>
      </c>
      <c r="H98" s="4">
        <f t="shared" si="13"/>
        <v>0.01</v>
      </c>
      <c r="I98" s="4">
        <f t="shared" si="14"/>
        <v>4.793333333333333</v>
      </c>
      <c r="J98" s="2">
        <f t="shared" si="15"/>
        <v>180.1195323977133</v>
      </c>
      <c r="K98" s="2">
        <f t="shared" si="10"/>
        <v>60.030408030318448</v>
      </c>
      <c r="L98" s="4">
        <f t="shared" si="16"/>
        <v>10.026456486851702</v>
      </c>
      <c r="M98" s="4">
        <f t="shared" si="11"/>
        <v>-6.06373044457943E-2</v>
      </c>
    </row>
    <row r="99" spans="1:13" x14ac:dyDescent="0.25">
      <c r="A99" s="1">
        <v>42975</v>
      </c>
      <c r="B99">
        <v>1278</v>
      </c>
      <c r="C99">
        <v>1556</v>
      </c>
      <c r="D99">
        <v>1280</v>
      </c>
      <c r="E99">
        <v>1556</v>
      </c>
      <c r="F99">
        <f t="shared" si="17"/>
        <v>-2</v>
      </c>
      <c r="G99">
        <f t="shared" si="12"/>
        <v>1465</v>
      </c>
      <c r="H99" s="4">
        <f t="shared" si="13"/>
        <v>-6.6666666666666671E-3</v>
      </c>
      <c r="I99" s="4">
        <f t="shared" si="14"/>
        <v>4.8833333333333337</v>
      </c>
      <c r="J99" s="2">
        <f t="shared" si="15"/>
        <v>179.92178045719061</v>
      </c>
      <c r="K99" s="2">
        <f t="shared" si="10"/>
        <v>59.567075349316553</v>
      </c>
      <c r="L99" s="4">
        <f t="shared" si="16"/>
        <v>9.5630963599643337</v>
      </c>
      <c r="M99" s="4">
        <f t="shared" si="11"/>
        <v>4.0178838061758614E-2</v>
      </c>
    </row>
    <row r="100" spans="1:13" x14ac:dyDescent="0.25">
      <c r="A100" s="1">
        <v>42979</v>
      </c>
      <c r="B100">
        <v>1265</v>
      </c>
      <c r="C100">
        <v>1637</v>
      </c>
      <c r="D100">
        <v>1280</v>
      </c>
      <c r="E100">
        <v>1637</v>
      </c>
      <c r="F100">
        <f t="shared" si="17"/>
        <v>-15</v>
      </c>
      <c r="G100">
        <f t="shared" si="12"/>
        <v>1546</v>
      </c>
      <c r="H100" s="4">
        <f t="shared" si="13"/>
        <v>-0.05</v>
      </c>
      <c r="I100" s="4">
        <f t="shared" si="14"/>
        <v>5.1533333333333333</v>
      </c>
      <c r="J100" s="2">
        <f t="shared" si="15"/>
        <v>179.44407266320741</v>
      </c>
      <c r="K100" s="2">
        <f t="shared" si="10"/>
        <v>58.201954056702405</v>
      </c>
      <c r="L100" s="4">
        <f t="shared" si="16"/>
        <v>8.1990540019633578</v>
      </c>
      <c r="M100" s="4">
        <f t="shared" si="11"/>
        <v>0.29595480105910821</v>
      </c>
    </row>
    <row r="101" spans="1:13" x14ac:dyDescent="0.25">
      <c r="A101" s="1">
        <v>42980</v>
      </c>
      <c r="B101">
        <v>1258</v>
      </c>
      <c r="C101">
        <v>1665</v>
      </c>
      <c r="D101">
        <v>1280</v>
      </c>
      <c r="E101">
        <v>1665</v>
      </c>
      <c r="F101">
        <f t="shared" si="17"/>
        <v>-22</v>
      </c>
      <c r="G101">
        <f t="shared" si="12"/>
        <v>1574</v>
      </c>
      <c r="H101" s="4">
        <f t="shared" si="13"/>
        <v>-7.3333333333333334E-2</v>
      </c>
      <c r="I101" s="4">
        <f t="shared" si="14"/>
        <v>5.246666666666667</v>
      </c>
      <c r="J101" s="2">
        <f t="shared" si="15"/>
        <v>179.19911738044138</v>
      </c>
      <c r="K101" s="2">
        <f t="shared" si="10"/>
        <v>57.738256985847293</v>
      </c>
      <c r="L101" s="4">
        <f t="shared" si="16"/>
        <v>7.7365669019406802</v>
      </c>
      <c r="M101" s="4">
        <f t="shared" si="11"/>
        <v>0.43141851512573542</v>
      </c>
    </row>
    <row r="102" spans="1:13" x14ac:dyDescent="0.25">
      <c r="A102" s="1">
        <v>42981</v>
      </c>
      <c r="B102">
        <v>1252</v>
      </c>
      <c r="C102">
        <v>1688</v>
      </c>
      <c r="D102">
        <v>1280</v>
      </c>
      <c r="E102">
        <v>1688</v>
      </c>
      <c r="F102">
        <f t="shared" si="17"/>
        <v>-28</v>
      </c>
      <c r="G102">
        <f t="shared" si="12"/>
        <v>1597</v>
      </c>
      <c r="H102" s="4">
        <f t="shared" si="13"/>
        <v>-9.3333333333333338E-2</v>
      </c>
      <c r="I102" s="4">
        <f t="shared" si="14"/>
        <v>5.3233333333333333</v>
      </c>
      <c r="J102" s="2">
        <f t="shared" si="15"/>
        <v>178.99533735566706</v>
      </c>
      <c r="K102" s="2">
        <f t="shared" si="10"/>
        <v>57.36046148121833</v>
      </c>
      <c r="L102" s="4">
        <f t="shared" si="16"/>
        <v>7.3601310906336952</v>
      </c>
      <c r="M102" s="4">
        <f t="shared" si="11"/>
        <v>0.54634888259129455</v>
      </c>
    </row>
    <row r="103" spans="1:13" x14ac:dyDescent="0.25">
      <c r="A103" s="1">
        <v>42990</v>
      </c>
      <c r="B103">
        <v>1189</v>
      </c>
      <c r="C103">
        <v>1911</v>
      </c>
      <c r="D103">
        <v>1277</v>
      </c>
      <c r="E103">
        <v>1911</v>
      </c>
      <c r="F103">
        <f t="shared" si="17"/>
        <v>-88</v>
      </c>
      <c r="G103">
        <f t="shared" si="12"/>
        <v>1820</v>
      </c>
      <c r="H103" s="4">
        <f t="shared" si="13"/>
        <v>-0.29333333333333333</v>
      </c>
      <c r="I103" s="4">
        <f t="shared" si="14"/>
        <v>6.0666666666666664</v>
      </c>
      <c r="J103" s="2">
        <f t="shared" si="15"/>
        <v>177.22749267007168</v>
      </c>
      <c r="K103" s="2">
        <f t="shared" ref="K103:K120" si="18">DEGREES(ATAN(($B$3/SQRT(H103^2+I103^2))))</f>
        <v>53.845252613556283</v>
      </c>
      <c r="L103" s="4">
        <f t="shared" si="16"/>
        <v>3.8716335036272782</v>
      </c>
      <c r="M103" s="4">
        <f t="shared" ref="M103:M120" si="19">DEGREES( ACOS( (SIN(RADIANS(K103)) - SIN(RADIANS($B$4)) * SIN(RADIANS(L103))) / ( COS(RADIANS($B$4)) * COS(RADIANS(L103))) )) * IF(H103&lt;0,1,-1)</f>
        <v>1.6390162646506239</v>
      </c>
    </row>
    <row r="104" spans="1:13" x14ac:dyDescent="0.25">
      <c r="A104" s="1">
        <v>42993</v>
      </c>
      <c r="B104">
        <v>1179</v>
      </c>
      <c r="C104">
        <v>1977</v>
      </c>
      <c r="D104">
        <v>1277</v>
      </c>
      <c r="E104">
        <v>1977</v>
      </c>
      <c r="F104">
        <f t="shared" si="17"/>
        <v>-98</v>
      </c>
      <c r="G104">
        <f t="shared" si="12"/>
        <v>1886</v>
      </c>
      <c r="H104" s="4">
        <f t="shared" si="13"/>
        <v>-0.32666666666666666</v>
      </c>
      <c r="I104" s="4">
        <f t="shared" si="14"/>
        <v>6.2866666666666671</v>
      </c>
      <c r="J104" s="2">
        <f t="shared" si="15"/>
        <v>177.02012293690427</v>
      </c>
      <c r="K104" s="2">
        <f t="shared" si="18"/>
        <v>52.862950997005107</v>
      </c>
      <c r="L104" s="4">
        <f t="shared" si="16"/>
        <v>2.8948276096271548</v>
      </c>
      <c r="M104" s="4">
        <f t="shared" si="19"/>
        <v>1.8008052546791808</v>
      </c>
    </row>
    <row r="105" spans="1:13" x14ac:dyDescent="0.25">
      <c r="A105" s="1">
        <v>43008</v>
      </c>
      <c r="B105">
        <v>1107</v>
      </c>
      <c r="C105">
        <v>2406</v>
      </c>
      <c r="D105">
        <v>1276</v>
      </c>
      <c r="E105">
        <v>2406</v>
      </c>
      <c r="F105">
        <f t="shared" si="17"/>
        <v>-169</v>
      </c>
      <c r="G105">
        <f t="shared" si="12"/>
        <v>2315</v>
      </c>
      <c r="H105" s="4">
        <f t="shared" si="13"/>
        <v>-0.56333333333333335</v>
      </c>
      <c r="I105" s="4">
        <f t="shared" si="14"/>
        <v>7.7166666666666668</v>
      </c>
      <c r="J105" s="2">
        <f t="shared" si="15"/>
        <v>175.80983015967922</v>
      </c>
      <c r="K105" s="2">
        <f t="shared" si="18"/>
        <v>47.052876976603315</v>
      </c>
      <c r="L105" s="4">
        <f t="shared" si="16"/>
        <v>-2.8710824067903502</v>
      </c>
      <c r="M105" s="4">
        <f t="shared" si="19"/>
        <v>2.8570842188868513</v>
      </c>
    </row>
    <row r="106" spans="1:13" x14ac:dyDescent="0.25">
      <c r="A106" s="1">
        <v>43009</v>
      </c>
      <c r="B106">
        <v>1100</v>
      </c>
      <c r="C106">
        <v>2443</v>
      </c>
      <c r="D106">
        <v>1276</v>
      </c>
      <c r="E106">
        <v>2443</v>
      </c>
      <c r="F106">
        <f t="shared" si="17"/>
        <v>-176</v>
      </c>
      <c r="G106">
        <f t="shared" si="12"/>
        <v>2352</v>
      </c>
      <c r="H106" s="4">
        <f t="shared" si="13"/>
        <v>-0.58666666666666667</v>
      </c>
      <c r="I106" s="4">
        <f t="shared" si="14"/>
        <v>7.84</v>
      </c>
      <c r="J106" s="2">
        <f t="shared" si="15"/>
        <v>175.70453119033033</v>
      </c>
      <c r="K106" s="2">
        <f t="shared" si="18"/>
        <v>46.595710284003246</v>
      </c>
      <c r="L106" s="4">
        <f t="shared" si="16"/>
        <v>-3.3234223392014051</v>
      </c>
      <c r="M106" s="4">
        <f t="shared" si="19"/>
        <v>2.9551101773633612</v>
      </c>
    </row>
    <row r="107" spans="1:13" x14ac:dyDescent="0.25">
      <c r="A107" s="1">
        <v>43012</v>
      </c>
      <c r="B107">
        <v>1086</v>
      </c>
      <c r="C107">
        <v>2514</v>
      </c>
      <c r="D107">
        <v>1275</v>
      </c>
      <c r="E107">
        <v>2514</v>
      </c>
      <c r="F107">
        <f t="shared" si="17"/>
        <v>-189</v>
      </c>
      <c r="G107">
        <f t="shared" si="12"/>
        <v>2423</v>
      </c>
      <c r="H107" s="4">
        <f t="shared" si="13"/>
        <v>-0.63</v>
      </c>
      <c r="I107" s="4">
        <f t="shared" si="14"/>
        <v>8.0766666666666662</v>
      </c>
      <c r="J107" s="2">
        <f t="shared" si="15"/>
        <v>175.52168994507625</v>
      </c>
      <c r="K107" s="2">
        <f t="shared" si="18"/>
        <v>45.737549652581983</v>
      </c>
      <c r="L107" s="4">
        <f t="shared" si="16"/>
        <v>-4.1726650621115544</v>
      </c>
      <c r="M107" s="4">
        <f t="shared" si="19"/>
        <v>3.1322961299834087</v>
      </c>
    </row>
    <row r="108" spans="1:13" x14ac:dyDescent="0.25">
      <c r="A108" s="1">
        <v>43013</v>
      </c>
      <c r="B108">
        <v>1074</v>
      </c>
      <c r="C108">
        <v>2556</v>
      </c>
      <c r="D108">
        <v>1275</v>
      </c>
      <c r="E108">
        <v>2556</v>
      </c>
      <c r="F108">
        <f t="shared" si="17"/>
        <v>-201</v>
      </c>
      <c r="G108">
        <f t="shared" si="12"/>
        <v>2465</v>
      </c>
      <c r="H108" s="4">
        <f t="shared" si="13"/>
        <v>-0.67</v>
      </c>
      <c r="I108" s="4">
        <f t="shared" si="14"/>
        <v>8.2166666666666668</v>
      </c>
      <c r="J108" s="2">
        <f t="shared" si="15"/>
        <v>175.31761525142559</v>
      </c>
      <c r="K108" s="2">
        <f t="shared" si="18"/>
        <v>45.237267217770537</v>
      </c>
      <c r="L108" s="4">
        <f t="shared" si="16"/>
        <v>-4.6632255818070369</v>
      </c>
      <c r="M108" s="4">
        <f t="shared" si="19"/>
        <v>3.3063110506523978</v>
      </c>
    </row>
    <row r="109" spans="1:13" x14ac:dyDescent="0.25">
      <c r="A109" s="1">
        <v>43014</v>
      </c>
      <c r="B109">
        <v>1069</v>
      </c>
      <c r="C109">
        <v>2593</v>
      </c>
      <c r="D109">
        <v>1275</v>
      </c>
      <c r="E109">
        <v>2593</v>
      </c>
      <c r="F109">
        <f t="shared" si="17"/>
        <v>-206</v>
      </c>
      <c r="G109">
        <f t="shared" si="12"/>
        <v>2502</v>
      </c>
      <c r="H109" s="4">
        <f t="shared" si="13"/>
        <v>-0.68666666666666665</v>
      </c>
      <c r="I109" s="4">
        <f t="shared" si="14"/>
        <v>8.34</v>
      </c>
      <c r="J109" s="2">
        <f t="shared" si="15"/>
        <v>175.2718985141594</v>
      </c>
      <c r="K109" s="2">
        <f t="shared" si="18"/>
        <v>44.808609789807868</v>
      </c>
      <c r="L109" s="4">
        <f t="shared" si="16"/>
        <v>-5.0889915277467805</v>
      </c>
      <c r="M109" s="4">
        <f t="shared" si="19"/>
        <v>3.3658114678877049</v>
      </c>
    </row>
    <row r="110" spans="1:13" x14ac:dyDescent="0.25">
      <c r="A110" s="1">
        <v>43015</v>
      </c>
      <c r="B110">
        <v>1059</v>
      </c>
      <c r="C110">
        <v>2631</v>
      </c>
      <c r="D110">
        <v>1275</v>
      </c>
      <c r="E110">
        <v>2631</v>
      </c>
      <c r="F110">
        <f t="shared" si="17"/>
        <v>-216</v>
      </c>
      <c r="G110">
        <f t="shared" si="12"/>
        <v>2540</v>
      </c>
      <c r="H110" s="4">
        <f t="shared" si="13"/>
        <v>-0.72</v>
      </c>
      <c r="I110" s="4">
        <f t="shared" si="14"/>
        <v>8.4666666666666668</v>
      </c>
      <c r="J110" s="2">
        <f t="shared" si="15"/>
        <v>175.11580654575823</v>
      </c>
      <c r="K110" s="2">
        <f t="shared" si="18"/>
        <v>44.370389699504379</v>
      </c>
      <c r="L110" s="4">
        <f t="shared" si="16"/>
        <v>-5.5191341513857344</v>
      </c>
      <c r="M110" s="4">
        <f t="shared" si="19"/>
        <v>3.5055894757660955</v>
      </c>
    </row>
    <row r="111" spans="1:13" x14ac:dyDescent="0.25">
      <c r="A111" s="1">
        <v>43016</v>
      </c>
      <c r="B111">
        <v>1055</v>
      </c>
      <c r="C111">
        <v>2666</v>
      </c>
      <c r="D111">
        <v>1275</v>
      </c>
      <c r="E111">
        <v>2666</v>
      </c>
      <c r="F111">
        <f t="shared" si="17"/>
        <v>-220</v>
      </c>
      <c r="G111">
        <f t="shared" si="12"/>
        <v>2575</v>
      </c>
      <c r="H111" s="4">
        <f t="shared" si="13"/>
        <v>-0.73333333333333328</v>
      </c>
      <c r="I111" s="4">
        <f t="shared" si="14"/>
        <v>8.5833333333333339</v>
      </c>
      <c r="J111" s="2">
        <f t="shared" si="15"/>
        <v>175.09286345418917</v>
      </c>
      <c r="K111" s="2">
        <f t="shared" si="18"/>
        <v>43.977533095175552</v>
      </c>
      <c r="L111" s="4">
        <f t="shared" si="16"/>
        <v>-5.9100605831543769</v>
      </c>
      <c r="M111" s="4">
        <f t="shared" si="19"/>
        <v>3.5480333396721884</v>
      </c>
    </row>
    <row r="112" spans="1:13" x14ac:dyDescent="0.25">
      <c r="A112" s="1">
        <v>43024</v>
      </c>
      <c r="B112">
        <v>1003</v>
      </c>
      <c r="C112">
        <v>2949</v>
      </c>
      <c r="D112">
        <v>1273</v>
      </c>
      <c r="E112">
        <v>2949</v>
      </c>
      <c r="F112">
        <f t="shared" si="17"/>
        <v>-270</v>
      </c>
      <c r="G112">
        <f t="shared" si="12"/>
        <v>2858</v>
      </c>
      <c r="H112" s="4">
        <f t="shared" si="13"/>
        <v>-0.9</v>
      </c>
      <c r="I112" s="4">
        <f t="shared" si="14"/>
        <v>9.5266666666666673</v>
      </c>
      <c r="J112" s="2">
        <f t="shared" si="15"/>
        <v>174.57098292978631</v>
      </c>
      <c r="K112" s="2">
        <f t="shared" si="18"/>
        <v>40.980287725835986</v>
      </c>
      <c r="L112" s="4">
        <f t="shared" si="16"/>
        <v>-8.8732344676739867</v>
      </c>
      <c r="M112" s="4">
        <f t="shared" si="19"/>
        <v>4.1456135809966215</v>
      </c>
    </row>
    <row r="113" spans="1:13" x14ac:dyDescent="0.25">
      <c r="A113" s="1">
        <v>43035</v>
      </c>
      <c r="B113">
        <v>954</v>
      </c>
      <c r="C113">
        <v>3382</v>
      </c>
      <c r="D113">
        <v>1271</v>
      </c>
      <c r="E113">
        <v>3382</v>
      </c>
      <c r="F113">
        <f t="shared" si="17"/>
        <v>-317</v>
      </c>
      <c r="G113">
        <f t="shared" si="12"/>
        <v>3291</v>
      </c>
      <c r="H113" s="4">
        <f t="shared" si="13"/>
        <v>-1.0566666666666666</v>
      </c>
      <c r="I113" s="4">
        <f t="shared" si="14"/>
        <v>10.97</v>
      </c>
      <c r="J113" s="2">
        <f t="shared" si="15"/>
        <v>174.46391693883552</v>
      </c>
      <c r="K113" s="2">
        <f t="shared" si="18"/>
        <v>37.025695331228412</v>
      </c>
      <c r="L113" s="4">
        <f t="shared" si="16"/>
        <v>-12.810622006575523</v>
      </c>
      <c r="M113" s="4">
        <f t="shared" si="19"/>
        <v>4.5303128084776727</v>
      </c>
    </row>
    <row r="114" spans="1:13" x14ac:dyDescent="0.25">
      <c r="A114" s="1">
        <v>43037</v>
      </c>
      <c r="B114">
        <v>942</v>
      </c>
      <c r="C114">
        <v>3442</v>
      </c>
      <c r="D114">
        <v>1271</v>
      </c>
      <c r="E114">
        <v>3442</v>
      </c>
      <c r="F114">
        <f t="shared" si="17"/>
        <v>-329</v>
      </c>
      <c r="G114">
        <f t="shared" si="12"/>
        <v>3351</v>
      </c>
      <c r="H114" s="4">
        <f t="shared" si="13"/>
        <v>-1.0966666666666667</v>
      </c>
      <c r="I114" s="4">
        <f t="shared" si="14"/>
        <v>11.17</v>
      </c>
      <c r="J114" s="2">
        <f t="shared" si="15"/>
        <v>174.35654080440142</v>
      </c>
      <c r="K114" s="2">
        <f t="shared" si="18"/>
        <v>36.524384266395337</v>
      </c>
      <c r="L114" s="4">
        <f t="shared" si="16"/>
        <v>-13.303871622413173</v>
      </c>
      <c r="M114" s="4">
        <f t="shared" si="19"/>
        <v>4.6577647185905597</v>
      </c>
    </row>
    <row r="115" spans="1:13" x14ac:dyDescent="0.25">
      <c r="A115" s="1">
        <v>43042</v>
      </c>
      <c r="B115">
        <v>914</v>
      </c>
      <c r="C115">
        <v>3665</v>
      </c>
      <c r="D115">
        <v>1270</v>
      </c>
      <c r="E115">
        <v>3665</v>
      </c>
      <c r="F115">
        <f t="shared" si="17"/>
        <v>-356</v>
      </c>
      <c r="G115">
        <f t="shared" si="12"/>
        <v>3574</v>
      </c>
      <c r="H115" s="4">
        <f t="shared" si="13"/>
        <v>-1.1866666666666668</v>
      </c>
      <c r="I115" s="4">
        <f t="shared" si="14"/>
        <v>11.913333333333334</v>
      </c>
      <c r="J115" s="2">
        <f t="shared" si="15"/>
        <v>174.27387763418901</v>
      </c>
      <c r="K115" s="2">
        <f t="shared" si="18"/>
        <v>34.77270021943162</v>
      </c>
      <c r="L115" s="4">
        <f t="shared" si="16"/>
        <v>-15.044923508813042</v>
      </c>
      <c r="M115" s="4">
        <f t="shared" si="19"/>
        <v>4.8682575637131462</v>
      </c>
    </row>
    <row r="116" spans="1:13" x14ac:dyDescent="0.25">
      <c r="A116" s="1">
        <v>43043</v>
      </c>
      <c r="B116">
        <v>917</v>
      </c>
      <c r="C116">
        <v>3694</v>
      </c>
      <c r="D116">
        <v>1270</v>
      </c>
      <c r="E116">
        <v>3694</v>
      </c>
      <c r="F116">
        <f t="shared" si="17"/>
        <v>-353</v>
      </c>
      <c r="G116">
        <f t="shared" si="12"/>
        <v>3603</v>
      </c>
      <c r="H116" s="4">
        <f t="shared" si="13"/>
        <v>-1.1766666666666667</v>
      </c>
      <c r="I116" s="4">
        <f t="shared" si="14"/>
        <v>12.01</v>
      </c>
      <c r="J116" s="2">
        <f t="shared" si="15"/>
        <v>174.36844316927034</v>
      </c>
      <c r="K116" s="2">
        <f t="shared" si="18"/>
        <v>34.560369897212112</v>
      </c>
      <c r="L116" s="4">
        <f t="shared" si="16"/>
        <v>-15.26270640036334</v>
      </c>
      <c r="M116" s="4">
        <f t="shared" si="19"/>
        <v>4.8052031027085018</v>
      </c>
    </row>
    <row r="117" spans="1:13" x14ac:dyDescent="0.25">
      <c r="A117" s="1">
        <v>43044</v>
      </c>
      <c r="B117">
        <v>916</v>
      </c>
      <c r="C117">
        <v>3734</v>
      </c>
      <c r="D117">
        <v>1270</v>
      </c>
      <c r="E117">
        <v>3734</v>
      </c>
      <c r="F117">
        <f t="shared" si="17"/>
        <v>-354</v>
      </c>
      <c r="G117">
        <f t="shared" si="12"/>
        <v>3643</v>
      </c>
      <c r="H117" s="4">
        <f t="shared" si="13"/>
        <v>-1.18</v>
      </c>
      <c r="I117" s="4">
        <f t="shared" si="14"/>
        <v>12.143333333333333</v>
      </c>
      <c r="J117" s="2">
        <f t="shared" si="15"/>
        <v>174.41479273038334</v>
      </c>
      <c r="K117" s="2">
        <f t="shared" si="18"/>
        <v>34.267497892809736</v>
      </c>
      <c r="L117" s="4">
        <f t="shared" si="16"/>
        <v>-15.557663409732283</v>
      </c>
      <c r="M117" s="4">
        <f t="shared" si="19"/>
        <v>4.7892525227611342</v>
      </c>
    </row>
    <row r="118" spans="1:13" x14ac:dyDescent="0.25">
      <c r="A118" s="1">
        <v>43049</v>
      </c>
      <c r="B118">
        <v>907</v>
      </c>
      <c r="C118">
        <v>3951</v>
      </c>
      <c r="D118">
        <v>1269</v>
      </c>
      <c r="E118">
        <v>3951</v>
      </c>
      <c r="F118">
        <f t="shared" si="17"/>
        <v>-362</v>
      </c>
      <c r="G118">
        <f t="shared" si="12"/>
        <v>3860</v>
      </c>
      <c r="H118" s="4">
        <f t="shared" si="13"/>
        <v>-1.2066666666666668</v>
      </c>
      <c r="I118" s="4">
        <f t="shared" si="14"/>
        <v>12.866666666666667</v>
      </c>
      <c r="J118" s="2">
        <f t="shared" si="15"/>
        <v>174.61082851230611</v>
      </c>
      <c r="K118" s="2">
        <f t="shared" si="18"/>
        <v>32.750209440107533</v>
      </c>
      <c r="L118" s="4">
        <f t="shared" si="16"/>
        <v>-17.083000797930467</v>
      </c>
      <c r="M118" s="4">
        <f t="shared" si="19"/>
        <v>4.740112136854302</v>
      </c>
    </row>
    <row r="119" spans="1:13" x14ac:dyDescent="0.25">
      <c r="A119" s="1">
        <v>43050</v>
      </c>
      <c r="B119">
        <v>909</v>
      </c>
      <c r="C119">
        <v>3982</v>
      </c>
      <c r="D119">
        <v>1269</v>
      </c>
      <c r="E119">
        <v>3982</v>
      </c>
      <c r="F119">
        <f t="shared" si="17"/>
        <v>-360</v>
      </c>
      <c r="G119">
        <f t="shared" si="12"/>
        <v>3891</v>
      </c>
      <c r="H119" s="4">
        <f t="shared" si="13"/>
        <v>-1.2</v>
      </c>
      <c r="I119" s="4">
        <f t="shared" si="14"/>
        <v>12.97</v>
      </c>
      <c r="J119" s="2">
        <f t="shared" si="15"/>
        <v>174.68372136035777</v>
      </c>
      <c r="K119" s="2">
        <f t="shared" si="18"/>
        <v>32.5450602317514</v>
      </c>
      <c r="L119" s="4">
        <f t="shared" si="16"/>
        <v>-17.292166510010599</v>
      </c>
      <c r="M119" s="4">
        <f t="shared" si="19"/>
        <v>4.6921109126980376</v>
      </c>
    </row>
    <row r="120" spans="1:13" x14ac:dyDescent="0.25">
      <c r="A120" s="1">
        <v>43051</v>
      </c>
      <c r="B120">
        <v>907</v>
      </c>
      <c r="C120">
        <v>4045</v>
      </c>
      <c r="D120">
        <v>1269</v>
      </c>
      <c r="E120">
        <v>4045</v>
      </c>
      <c r="F120">
        <f t="shared" si="17"/>
        <v>-362</v>
      </c>
      <c r="G120">
        <f t="shared" si="12"/>
        <v>3954</v>
      </c>
      <c r="H120" s="4">
        <f t="shared" si="13"/>
        <v>-1.2066666666666668</v>
      </c>
      <c r="I120" s="4">
        <f t="shared" si="14"/>
        <v>13.18</v>
      </c>
      <c r="J120" s="2">
        <f t="shared" si="15"/>
        <v>174.73967743489891</v>
      </c>
      <c r="K120" s="2">
        <f t="shared" si="18"/>
        <v>32.131440027053998</v>
      </c>
      <c r="L120" s="4">
        <f t="shared" si="16"/>
        <v>-17.70815176313587</v>
      </c>
      <c r="M120" s="4">
        <f t="shared" si="19"/>
        <v>4.674783467330295</v>
      </c>
    </row>
  </sheetData>
  <mergeCells count="3">
    <mergeCell ref="B5:C5"/>
    <mergeCell ref="D5:E5"/>
    <mergeCell ref="F5:G5"/>
  </mergeCells>
  <pageMargins left="0.7" right="0.7" top="0.75" bottom="0.75" header="0.3" footer="0.3"/>
  <pageSetup paperSize="13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5"/>
  <sheetViews>
    <sheetView workbookViewId="0">
      <selection activeCell="H112" sqref="H112"/>
    </sheetView>
  </sheetViews>
  <sheetFormatPr defaultRowHeight="15" x14ac:dyDescent="0.25"/>
  <cols>
    <col min="1" max="1" width="10.7109375" bestFit="1" customWidth="1"/>
    <col min="2" max="2" width="10.28515625" bestFit="1" customWidth="1"/>
    <col min="3" max="3" width="14.140625" customWidth="1"/>
    <col min="4" max="4" width="11" customWidth="1"/>
    <col min="5" max="5" width="16.28515625" customWidth="1"/>
  </cols>
  <sheetData>
    <row r="1" spans="1:5" s="5" customFormat="1" ht="45" x14ac:dyDescent="0.25">
      <c r="A1" s="5" t="s">
        <v>3</v>
      </c>
      <c r="B1" s="5" t="s">
        <v>4</v>
      </c>
      <c r="C1" s="6" t="s">
        <v>10</v>
      </c>
      <c r="D1" s="6" t="s">
        <v>17</v>
      </c>
      <c r="E1" s="6" t="s">
        <v>18</v>
      </c>
    </row>
    <row r="2" spans="1:5" x14ac:dyDescent="0.25">
      <c r="A2" s="1">
        <v>42686</v>
      </c>
      <c r="B2">
        <v>317</v>
      </c>
      <c r="C2" s="4">
        <v>-17.765405305110015</v>
      </c>
      <c r="D2" s="4">
        <v>3.8666562574266381</v>
      </c>
      <c r="E2" s="2">
        <f>(D2*60)/15</f>
        <v>15.466625029706552</v>
      </c>
    </row>
    <row r="3" spans="1:5" x14ac:dyDescent="0.25">
      <c r="A3" s="1">
        <v>42687</v>
      </c>
      <c r="B3">
        <v>318</v>
      </c>
      <c r="C3" s="4">
        <v>-17.960846094019317</v>
      </c>
      <c r="D3" s="4">
        <v>3.8111550407051755</v>
      </c>
      <c r="E3" s="2">
        <f t="shared" ref="E3:E66" si="0">(D3*60)/15</f>
        <v>15.244620162820702</v>
      </c>
    </row>
    <row r="4" spans="1:5" x14ac:dyDescent="0.25">
      <c r="A4" s="1">
        <v>42693</v>
      </c>
      <c r="B4">
        <v>324</v>
      </c>
      <c r="C4" s="4">
        <v>-19.544893432492085</v>
      </c>
      <c r="D4" s="4">
        <v>3.4264791382152899</v>
      </c>
      <c r="E4" s="2">
        <f t="shared" si="0"/>
        <v>13.70591655286116</v>
      </c>
    </row>
    <row r="5" spans="1:5" x14ac:dyDescent="0.25">
      <c r="A5" s="1">
        <v>42694</v>
      </c>
      <c r="B5">
        <v>325</v>
      </c>
      <c r="C5" s="4">
        <v>-19.759887072161632</v>
      </c>
      <c r="D5" s="4">
        <v>3.1871617166372257</v>
      </c>
      <c r="E5" s="2">
        <f t="shared" si="0"/>
        <v>12.748646866548903</v>
      </c>
    </row>
    <row r="6" spans="1:5" x14ac:dyDescent="0.25">
      <c r="A6" s="1">
        <v>42695</v>
      </c>
      <c r="B6">
        <v>326</v>
      </c>
      <c r="C6" s="4">
        <v>-19.946628900008957</v>
      </c>
      <c r="D6" s="4">
        <v>3.0870925665202105</v>
      </c>
      <c r="E6" s="2">
        <f t="shared" si="0"/>
        <v>12.348370266080842</v>
      </c>
    </row>
    <row r="7" spans="1:5" x14ac:dyDescent="0.25">
      <c r="A7" s="1">
        <v>42699</v>
      </c>
      <c r="B7">
        <v>330</v>
      </c>
      <c r="C7" s="4">
        <v>-20.785872135885686</v>
      </c>
      <c r="D7" s="4">
        <v>2.8324200867247606</v>
      </c>
      <c r="E7" s="2">
        <f t="shared" si="0"/>
        <v>11.329680346899043</v>
      </c>
    </row>
    <row r="8" spans="1:5" x14ac:dyDescent="0.25">
      <c r="A8" s="1">
        <v>42704</v>
      </c>
      <c r="B8">
        <v>335</v>
      </c>
      <c r="C8" s="4">
        <v>-21.584863133641601</v>
      </c>
      <c r="D8" s="4">
        <v>2.4937111391427433</v>
      </c>
      <c r="E8" s="2">
        <f t="shared" si="0"/>
        <v>9.9748445565709734</v>
      </c>
    </row>
    <row r="9" spans="1:5" x14ac:dyDescent="0.25">
      <c r="A9" s="1">
        <v>42707</v>
      </c>
      <c r="B9">
        <v>338</v>
      </c>
      <c r="C9" s="4">
        <v>-22.126044114837939</v>
      </c>
      <c r="D9" s="4">
        <v>2.1227044889004008</v>
      </c>
      <c r="E9" s="2">
        <f t="shared" si="0"/>
        <v>8.490817955601603</v>
      </c>
    </row>
    <row r="10" spans="1:5" x14ac:dyDescent="0.25">
      <c r="A10" s="1">
        <v>42708</v>
      </c>
      <c r="B10">
        <v>339</v>
      </c>
      <c r="C10" s="4">
        <v>-22.2467901058086</v>
      </c>
      <c r="D10" s="4">
        <v>2.0582080314080029</v>
      </c>
      <c r="E10" s="2">
        <f t="shared" si="0"/>
        <v>8.2328321256320116</v>
      </c>
    </row>
    <row r="11" spans="1:5" x14ac:dyDescent="0.25">
      <c r="A11" s="1">
        <v>42709</v>
      </c>
      <c r="B11">
        <v>340</v>
      </c>
      <c r="C11" s="4">
        <v>-22.372342131758803</v>
      </c>
      <c r="D11" s="4">
        <v>1.9246474922753363</v>
      </c>
      <c r="E11" s="2">
        <f t="shared" si="0"/>
        <v>7.6985899691013451</v>
      </c>
    </row>
    <row r="12" spans="1:5" x14ac:dyDescent="0.25">
      <c r="A12" s="1">
        <v>42713</v>
      </c>
      <c r="B12">
        <v>344</v>
      </c>
      <c r="C12" s="4">
        <v>-22.842827966183918</v>
      </c>
      <c r="D12" s="4">
        <v>1.5593053894243083</v>
      </c>
      <c r="E12" s="2">
        <f t="shared" si="0"/>
        <v>6.2372215576972332</v>
      </c>
    </row>
    <row r="13" spans="1:5" x14ac:dyDescent="0.25">
      <c r="A13" s="1">
        <v>42715</v>
      </c>
      <c r="B13">
        <v>346</v>
      </c>
      <c r="C13" s="4">
        <v>-23.05770196008671</v>
      </c>
      <c r="D13" s="4">
        <v>1.4371665543578083</v>
      </c>
      <c r="E13" s="2">
        <f t="shared" si="0"/>
        <v>5.7486662174312331</v>
      </c>
    </row>
    <row r="14" spans="1:5" x14ac:dyDescent="0.25">
      <c r="A14" s="1">
        <v>42721</v>
      </c>
      <c r="B14">
        <v>352</v>
      </c>
      <c r="C14" s="4">
        <v>-23.60928055707598</v>
      </c>
      <c r="D14" s="4">
        <v>0.54620446696753111</v>
      </c>
      <c r="E14" s="2">
        <f t="shared" si="0"/>
        <v>2.1848178678701244</v>
      </c>
    </row>
    <row r="15" spans="1:5" x14ac:dyDescent="0.25">
      <c r="A15" s="1">
        <v>42722</v>
      </c>
      <c r="B15">
        <v>353</v>
      </c>
      <c r="C15" s="4">
        <v>-23.709416183932795</v>
      </c>
      <c r="D15" s="4">
        <v>0.3334865392054886</v>
      </c>
      <c r="E15" s="2">
        <f t="shared" si="0"/>
        <v>1.3339461568219544</v>
      </c>
    </row>
    <row r="16" spans="1:5" x14ac:dyDescent="0.25">
      <c r="A16" s="1">
        <v>42725</v>
      </c>
      <c r="B16">
        <v>356</v>
      </c>
      <c r="C16" s="4">
        <v>-23.696151957511095</v>
      </c>
      <c r="D16" s="4">
        <v>0.16680413744885203</v>
      </c>
      <c r="E16" s="2">
        <f t="shared" si="0"/>
        <v>0.66721654979540801</v>
      </c>
    </row>
    <row r="17" spans="1:5" x14ac:dyDescent="0.25">
      <c r="A17" s="1">
        <v>42728</v>
      </c>
      <c r="B17">
        <v>359</v>
      </c>
      <c r="C17" s="4">
        <v>-23.399643222951454</v>
      </c>
      <c r="D17" s="4">
        <v>-0.24664690717250512</v>
      </c>
      <c r="E17" s="2">
        <f t="shared" si="0"/>
        <v>-0.98658762869002048</v>
      </c>
    </row>
    <row r="18" spans="1:5" x14ac:dyDescent="0.25">
      <c r="A18" s="1">
        <v>42730</v>
      </c>
      <c r="B18">
        <v>361</v>
      </c>
      <c r="C18" s="4">
        <v>-23.324755675563857</v>
      </c>
      <c r="D18" s="4">
        <v>-0.60664778185419221</v>
      </c>
      <c r="E18" s="2">
        <f t="shared" si="0"/>
        <v>-2.4265911274167689</v>
      </c>
    </row>
    <row r="19" spans="1:5" x14ac:dyDescent="0.25">
      <c r="A19" s="1">
        <v>42731</v>
      </c>
      <c r="B19">
        <v>362</v>
      </c>
      <c r="C19" s="4">
        <v>-23.240965404956079</v>
      </c>
      <c r="D19" s="4">
        <v>-0.6530704980915033</v>
      </c>
      <c r="E19" s="2">
        <f t="shared" si="0"/>
        <v>-2.6122819923660132</v>
      </c>
    </row>
    <row r="20" spans="1:5" x14ac:dyDescent="0.25">
      <c r="A20" s="1">
        <v>42733</v>
      </c>
      <c r="B20">
        <v>364</v>
      </c>
      <c r="C20" s="4">
        <v>-23.123181186180044</v>
      </c>
      <c r="D20" s="4">
        <v>-0.83589352776969794</v>
      </c>
      <c r="E20" s="2">
        <f t="shared" si="0"/>
        <v>-3.3435741110787918</v>
      </c>
    </row>
    <row r="21" spans="1:5" x14ac:dyDescent="0.25">
      <c r="A21" s="1">
        <v>42734</v>
      </c>
      <c r="B21">
        <v>365</v>
      </c>
      <c r="C21" s="4">
        <v>-22.956125801707501</v>
      </c>
      <c r="D21" s="4">
        <v>-1.1233452699756989</v>
      </c>
      <c r="E21" s="2">
        <f t="shared" si="0"/>
        <v>-4.4933810799027958</v>
      </c>
    </row>
    <row r="22" spans="1:5" x14ac:dyDescent="0.25">
      <c r="A22" s="1">
        <v>42735</v>
      </c>
      <c r="B22">
        <v>366</v>
      </c>
      <c r="C22" s="4">
        <v>-22.870292862956845</v>
      </c>
      <c r="D22" s="4">
        <v>-1.1373026011167167</v>
      </c>
      <c r="E22" s="2">
        <f t="shared" si="0"/>
        <v>-4.5492104044668666</v>
      </c>
    </row>
    <row r="23" spans="1:5" x14ac:dyDescent="0.25">
      <c r="A23" s="1">
        <v>42736</v>
      </c>
      <c r="B23">
        <v>1</v>
      </c>
      <c r="C23" s="4">
        <v>-22.792704190909205</v>
      </c>
      <c r="D23" s="4">
        <v>-1.2650338386112561</v>
      </c>
      <c r="E23" s="2">
        <f t="shared" si="0"/>
        <v>-5.0601353544450243</v>
      </c>
    </row>
    <row r="24" spans="1:5" x14ac:dyDescent="0.25">
      <c r="A24" s="1">
        <v>42741</v>
      </c>
      <c r="B24">
        <v>6</v>
      </c>
      <c r="C24" s="4">
        <v>-22.526387368155333</v>
      </c>
      <c r="D24" s="4">
        <v>-1.767614646533306</v>
      </c>
      <c r="E24" s="2">
        <f t="shared" si="0"/>
        <v>-7.0704585861332241</v>
      </c>
    </row>
    <row r="25" spans="1:5" x14ac:dyDescent="0.25">
      <c r="A25" s="1">
        <v>42742</v>
      </c>
      <c r="B25">
        <v>7</v>
      </c>
      <c r="C25" s="4">
        <v>-22.347349752275832</v>
      </c>
      <c r="D25" s="4">
        <v>-1.9489796850114194</v>
      </c>
      <c r="E25" s="2">
        <f t="shared" si="0"/>
        <v>-7.7959187400456775</v>
      </c>
    </row>
    <row r="26" spans="1:5" x14ac:dyDescent="0.25">
      <c r="A26" s="1">
        <v>42743</v>
      </c>
      <c r="B26">
        <v>8</v>
      </c>
      <c r="C26" s="4">
        <v>-22.176161214736201</v>
      </c>
      <c r="D26" s="4">
        <v>-2.1199410283516844</v>
      </c>
      <c r="E26" s="2">
        <f t="shared" si="0"/>
        <v>-8.4797641134067376</v>
      </c>
    </row>
    <row r="27" spans="1:5" x14ac:dyDescent="0.25">
      <c r="A27" s="1">
        <v>42748</v>
      </c>
      <c r="B27">
        <v>13</v>
      </c>
      <c r="C27" s="4">
        <v>-21.422133957009038</v>
      </c>
      <c r="D27" s="4">
        <v>-2.5513023586208377</v>
      </c>
      <c r="E27" s="2">
        <f t="shared" si="0"/>
        <v>-10.205209434483351</v>
      </c>
    </row>
    <row r="28" spans="1:5" x14ac:dyDescent="0.25">
      <c r="A28" s="1">
        <v>42753</v>
      </c>
      <c r="B28">
        <v>18</v>
      </c>
      <c r="C28" s="4">
        <v>-20.370565870064343</v>
      </c>
      <c r="D28" s="4">
        <v>-3.1770347301862811</v>
      </c>
      <c r="E28" s="2">
        <f t="shared" si="0"/>
        <v>-12.708138920745125</v>
      </c>
    </row>
    <row r="29" spans="1:5" x14ac:dyDescent="0.25">
      <c r="A29" s="1">
        <v>42756</v>
      </c>
      <c r="B29">
        <v>21</v>
      </c>
      <c r="C29" s="4">
        <v>-19.667605317308652</v>
      </c>
      <c r="D29" s="4">
        <v>-3.1324153594131148</v>
      </c>
      <c r="E29" s="2">
        <f t="shared" si="0"/>
        <v>-12.529661437652459</v>
      </c>
    </row>
    <row r="30" spans="1:5" x14ac:dyDescent="0.25">
      <c r="A30" s="1">
        <v>42757</v>
      </c>
      <c r="B30">
        <v>22</v>
      </c>
      <c r="C30" s="4">
        <v>-19.414262062701841</v>
      </c>
      <c r="D30" s="4">
        <v>-3.1388085250039603</v>
      </c>
      <c r="E30" s="2">
        <f t="shared" si="0"/>
        <v>-12.555234100015841</v>
      </c>
    </row>
    <row r="31" spans="1:5" x14ac:dyDescent="0.25">
      <c r="A31" s="1">
        <v>42770</v>
      </c>
      <c r="B31">
        <v>35</v>
      </c>
      <c r="C31" s="4">
        <v>-15.92192549902547</v>
      </c>
      <c r="D31" s="4">
        <v>-3.6207660006159257</v>
      </c>
      <c r="E31" s="2">
        <f t="shared" si="0"/>
        <v>-14.483064002463703</v>
      </c>
    </row>
    <row r="32" spans="1:5" x14ac:dyDescent="0.25">
      <c r="A32" s="1">
        <v>42771</v>
      </c>
      <c r="B32">
        <v>36</v>
      </c>
      <c r="C32" s="4">
        <v>-15.588975400937253</v>
      </c>
      <c r="D32" s="4">
        <v>-3.5783762902562342</v>
      </c>
      <c r="E32" s="2">
        <f t="shared" si="0"/>
        <v>-14.313505161024937</v>
      </c>
    </row>
    <row r="33" spans="1:5" x14ac:dyDescent="0.25">
      <c r="A33" s="1">
        <v>42776</v>
      </c>
      <c r="B33">
        <v>41</v>
      </c>
      <c r="C33" s="4">
        <v>-13.994983234743385</v>
      </c>
      <c r="D33" s="4">
        <v>-3.7805512806134285</v>
      </c>
      <c r="E33" s="2">
        <f t="shared" si="0"/>
        <v>-15.122205122453714</v>
      </c>
    </row>
    <row r="34" spans="1:5" x14ac:dyDescent="0.25">
      <c r="A34" s="1">
        <v>42777</v>
      </c>
      <c r="B34">
        <v>42</v>
      </c>
      <c r="C34" s="4">
        <v>-13.724911373295168</v>
      </c>
      <c r="D34" s="4">
        <v>-3.7304710453106291</v>
      </c>
      <c r="E34" s="2">
        <f t="shared" si="0"/>
        <v>-14.921884181242516</v>
      </c>
    </row>
    <row r="35" spans="1:5" x14ac:dyDescent="0.25">
      <c r="A35" s="1">
        <v>42778</v>
      </c>
      <c r="B35">
        <v>43</v>
      </c>
      <c r="C35" s="4">
        <v>-13.288832779510217</v>
      </c>
      <c r="D35" s="4">
        <v>-3.6347740297919375</v>
      </c>
      <c r="E35" s="2">
        <f t="shared" si="0"/>
        <v>-14.53909611916775</v>
      </c>
    </row>
    <row r="36" spans="1:5" x14ac:dyDescent="0.25">
      <c r="A36" s="1">
        <v>42783</v>
      </c>
      <c r="B36">
        <v>48</v>
      </c>
      <c r="C36" s="4">
        <v>-11.677851724055522</v>
      </c>
      <c r="D36" s="4">
        <v>-3.3970476951492015</v>
      </c>
      <c r="E36" s="2">
        <f t="shared" si="0"/>
        <v>-13.588190780596806</v>
      </c>
    </row>
    <row r="37" spans="1:5" x14ac:dyDescent="0.25">
      <c r="A37" s="1">
        <v>42784</v>
      </c>
      <c r="B37">
        <v>49</v>
      </c>
      <c r="C37" s="4">
        <v>-11.331570270632396</v>
      </c>
      <c r="D37" s="4">
        <v>-3.3895666058014911</v>
      </c>
      <c r="E37" s="2">
        <f t="shared" si="0"/>
        <v>-13.558266423205964</v>
      </c>
    </row>
    <row r="38" spans="1:5" x14ac:dyDescent="0.25">
      <c r="A38" s="1">
        <v>42785</v>
      </c>
      <c r="B38">
        <v>50</v>
      </c>
      <c r="C38" s="4">
        <v>-11.033398468848226</v>
      </c>
      <c r="D38" s="4">
        <v>-3.4675844820868402</v>
      </c>
      <c r="E38" s="2">
        <f t="shared" si="0"/>
        <v>-13.870337928347361</v>
      </c>
    </row>
    <row r="39" spans="1:5" x14ac:dyDescent="0.25">
      <c r="A39" s="1">
        <v>42786</v>
      </c>
      <c r="B39">
        <v>51</v>
      </c>
      <c r="C39" s="4">
        <v>-10.651949890997328</v>
      </c>
      <c r="D39" s="4">
        <v>-3.2531785633592571</v>
      </c>
      <c r="E39" s="2">
        <f t="shared" si="0"/>
        <v>-13.012714253437029</v>
      </c>
    </row>
    <row r="40" spans="1:5" x14ac:dyDescent="0.25">
      <c r="A40" s="1">
        <v>42787</v>
      </c>
      <c r="B40">
        <v>52</v>
      </c>
      <c r="C40" s="4">
        <v>-10.233211500329894</v>
      </c>
      <c r="D40" s="4">
        <v>-3.2779872599611526</v>
      </c>
      <c r="E40" s="2">
        <f t="shared" si="0"/>
        <v>-13.11194903984461</v>
      </c>
    </row>
    <row r="41" spans="1:5" x14ac:dyDescent="0.25">
      <c r="A41" s="1">
        <v>42788</v>
      </c>
      <c r="B41">
        <v>53</v>
      </c>
      <c r="C41" s="4">
        <v>-9.8837916715141105</v>
      </c>
      <c r="D41" s="4">
        <v>-3.25326599271928</v>
      </c>
      <c r="E41" s="2">
        <f t="shared" si="0"/>
        <v>-13.01306397087712</v>
      </c>
    </row>
    <row r="42" spans="1:5" x14ac:dyDescent="0.25">
      <c r="A42" s="1">
        <v>42791</v>
      </c>
      <c r="B42">
        <v>56</v>
      </c>
      <c r="C42" s="4">
        <v>-8.7728929627952841</v>
      </c>
      <c r="D42" s="4">
        <v>-3.3332605304920424</v>
      </c>
      <c r="E42" s="2">
        <f t="shared" si="0"/>
        <v>-13.33304212196817</v>
      </c>
    </row>
    <row r="43" spans="1:5" x14ac:dyDescent="0.25">
      <c r="A43" s="1">
        <v>42792</v>
      </c>
      <c r="B43">
        <v>57</v>
      </c>
      <c r="C43" s="4">
        <v>-8.3212994899554431</v>
      </c>
      <c r="D43" s="4">
        <v>-3.2661982966350478</v>
      </c>
      <c r="E43" s="2">
        <f t="shared" si="0"/>
        <v>-13.064793186540191</v>
      </c>
    </row>
    <row r="44" spans="1:5" x14ac:dyDescent="0.25">
      <c r="A44" s="1">
        <v>42799</v>
      </c>
      <c r="B44">
        <v>64</v>
      </c>
      <c r="C44" s="4">
        <v>-5.6240190638036394</v>
      </c>
      <c r="D44" s="4">
        <v>-2.9133197971274241</v>
      </c>
      <c r="E44" s="2">
        <f t="shared" si="0"/>
        <v>-11.653279188509696</v>
      </c>
    </row>
    <row r="45" spans="1:5" x14ac:dyDescent="0.25">
      <c r="A45" s="1">
        <v>42806</v>
      </c>
      <c r="B45">
        <v>71</v>
      </c>
      <c r="C45" s="4">
        <v>-2.7114691229948131</v>
      </c>
      <c r="D45" s="4">
        <v>-2.4896985609149898</v>
      </c>
      <c r="E45" s="2">
        <f t="shared" si="0"/>
        <v>-9.958794243659959</v>
      </c>
    </row>
    <row r="46" spans="1:5" x14ac:dyDescent="0.25">
      <c r="A46" s="1">
        <v>42807</v>
      </c>
      <c r="B46">
        <v>72</v>
      </c>
      <c r="C46" s="4">
        <v>-2.349968805124993</v>
      </c>
      <c r="D46" s="4">
        <v>-2.4865165499038082</v>
      </c>
      <c r="E46" s="2">
        <f t="shared" si="0"/>
        <v>-9.9460661996152329</v>
      </c>
    </row>
    <row r="47" spans="1:5" x14ac:dyDescent="0.25">
      <c r="A47" s="1">
        <v>42811</v>
      </c>
      <c r="B47">
        <v>76</v>
      </c>
      <c r="C47" s="4">
        <v>-0.92737736614937982</v>
      </c>
      <c r="D47" s="4">
        <v>-2.1391727116215433</v>
      </c>
      <c r="E47" s="2">
        <f t="shared" si="0"/>
        <v>-8.5566908464861733</v>
      </c>
    </row>
    <row r="48" spans="1:5" x14ac:dyDescent="0.25">
      <c r="A48" s="1">
        <v>42812</v>
      </c>
      <c r="B48">
        <v>77</v>
      </c>
      <c r="C48" s="4">
        <v>-0.46547451949537555</v>
      </c>
      <c r="D48" s="4">
        <v>-2.03101555753936</v>
      </c>
      <c r="E48" s="2">
        <f t="shared" si="0"/>
        <v>-8.1240622301574401</v>
      </c>
    </row>
    <row r="49" spans="1:5" x14ac:dyDescent="0.25">
      <c r="A49" s="1">
        <v>42813</v>
      </c>
      <c r="B49">
        <v>78</v>
      </c>
      <c r="C49" s="4">
        <v>-7.7818320046964665E-2</v>
      </c>
      <c r="D49" s="4">
        <v>-1.954419863638402</v>
      </c>
      <c r="E49" s="2">
        <f t="shared" si="0"/>
        <v>-7.8176794545536081</v>
      </c>
    </row>
    <row r="50" spans="1:5" x14ac:dyDescent="0.25">
      <c r="A50" s="1">
        <v>42814</v>
      </c>
      <c r="B50">
        <v>79</v>
      </c>
      <c r="C50" s="4">
        <v>0.3687914198241482</v>
      </c>
      <c r="D50" s="4">
        <v>-1.8962309975412572</v>
      </c>
      <c r="E50" s="2">
        <f t="shared" si="0"/>
        <v>-7.5849239901650289</v>
      </c>
    </row>
    <row r="51" spans="1:5" x14ac:dyDescent="0.25">
      <c r="A51" s="1">
        <v>42815</v>
      </c>
      <c r="B51">
        <v>80</v>
      </c>
      <c r="C51" s="4">
        <v>0.83509814320028419</v>
      </c>
      <c r="D51" s="4">
        <v>-1.7482167438863088</v>
      </c>
      <c r="E51" s="2">
        <f t="shared" si="0"/>
        <v>-6.9928669755452351</v>
      </c>
    </row>
    <row r="52" spans="1:5" x14ac:dyDescent="0.25">
      <c r="A52" s="1">
        <v>42821</v>
      </c>
      <c r="B52">
        <v>86</v>
      </c>
      <c r="C52" s="4">
        <v>2.865957471425296</v>
      </c>
      <c r="D52" s="4">
        <v>-1.5239067571083904</v>
      </c>
      <c r="E52" s="2">
        <f t="shared" si="0"/>
        <v>-6.0956270284335607</v>
      </c>
    </row>
    <row r="53" spans="1:5" x14ac:dyDescent="0.25">
      <c r="A53" s="1">
        <v>42822</v>
      </c>
      <c r="B53">
        <v>87</v>
      </c>
      <c r="C53" s="4">
        <v>3.3361918817307146</v>
      </c>
      <c r="D53" s="4">
        <v>-1.4044426781503594</v>
      </c>
      <c r="E53" s="2">
        <f t="shared" si="0"/>
        <v>-5.6177707126014376</v>
      </c>
    </row>
    <row r="54" spans="1:5" x14ac:dyDescent="0.25">
      <c r="A54" s="1">
        <v>42823</v>
      </c>
      <c r="B54">
        <v>88</v>
      </c>
      <c r="C54" s="4">
        <v>3.7972406688576292</v>
      </c>
      <c r="D54" s="4">
        <v>-1.3390393342690807</v>
      </c>
      <c r="E54" s="2">
        <f t="shared" si="0"/>
        <v>-5.3561573370763229</v>
      </c>
    </row>
    <row r="55" spans="1:5" x14ac:dyDescent="0.25">
      <c r="A55" s="1">
        <v>42827</v>
      </c>
      <c r="B55">
        <v>92</v>
      </c>
      <c r="C55" s="4">
        <v>5.3846792673986554</v>
      </c>
      <c r="D55" s="4">
        <v>-0.98817144916245758</v>
      </c>
      <c r="E55" s="2">
        <f t="shared" si="0"/>
        <v>-3.9526857966498303</v>
      </c>
    </row>
    <row r="56" spans="1:5" x14ac:dyDescent="0.25">
      <c r="A56" s="1">
        <v>42831</v>
      </c>
      <c r="B56">
        <v>96</v>
      </c>
      <c r="C56" s="4">
        <v>7.1324650832298628</v>
      </c>
      <c r="D56" s="4">
        <v>-0.66144871754392209</v>
      </c>
      <c r="E56" s="2">
        <f t="shared" si="0"/>
        <v>-2.6457948701756879</v>
      </c>
    </row>
    <row r="57" spans="1:5" x14ac:dyDescent="0.25">
      <c r="A57" s="1">
        <v>42833</v>
      </c>
      <c r="B57">
        <v>98</v>
      </c>
      <c r="C57" s="4">
        <v>7.6706587024697415</v>
      </c>
      <c r="D57" s="4">
        <v>-0.62704327171964502</v>
      </c>
      <c r="E57" s="2">
        <f t="shared" si="0"/>
        <v>-2.5081730868785801</v>
      </c>
    </row>
    <row r="58" spans="1:5" x14ac:dyDescent="0.25">
      <c r="A58" s="1">
        <v>42834</v>
      </c>
      <c r="B58">
        <v>99</v>
      </c>
      <c r="C58" s="4">
        <v>8.1821106826091157</v>
      </c>
      <c r="D58" s="4">
        <v>-0.61161212965356893</v>
      </c>
      <c r="E58" s="2">
        <f t="shared" si="0"/>
        <v>-2.4464485186142757</v>
      </c>
    </row>
    <row r="59" spans="1:5" x14ac:dyDescent="0.25">
      <c r="A59" s="1">
        <v>42836</v>
      </c>
      <c r="B59">
        <v>101</v>
      </c>
      <c r="C59" s="4">
        <v>8.8844980398223683</v>
      </c>
      <c r="D59" s="4">
        <v>-0.33849352530441829</v>
      </c>
      <c r="E59" s="2">
        <f t="shared" si="0"/>
        <v>-1.3539741012176731</v>
      </c>
    </row>
    <row r="60" spans="1:5" x14ac:dyDescent="0.25">
      <c r="A60" s="1">
        <v>42839</v>
      </c>
      <c r="B60">
        <v>104</v>
      </c>
      <c r="C60" s="4">
        <v>10.303043016409811</v>
      </c>
      <c r="D60" s="4">
        <v>-0.20286561729104019</v>
      </c>
      <c r="E60" s="2">
        <f t="shared" si="0"/>
        <v>-0.81146246916416076</v>
      </c>
    </row>
    <row r="61" spans="1:5" x14ac:dyDescent="0.25">
      <c r="A61" s="1">
        <v>42840</v>
      </c>
      <c r="B61">
        <v>105</v>
      </c>
      <c r="C61" s="4">
        <v>10.320406785822675</v>
      </c>
      <c r="D61" s="4">
        <v>-0.1623277564314527</v>
      </c>
      <c r="E61" s="2">
        <f t="shared" si="0"/>
        <v>-0.64931102572581068</v>
      </c>
    </row>
    <row r="62" spans="1:5" x14ac:dyDescent="0.25">
      <c r="A62" s="1">
        <v>42841</v>
      </c>
      <c r="B62">
        <v>106</v>
      </c>
      <c r="C62" s="4">
        <v>10.720944378100114</v>
      </c>
      <c r="D62" s="4">
        <v>0</v>
      </c>
      <c r="E62" s="2">
        <f t="shared" si="0"/>
        <v>0</v>
      </c>
    </row>
    <row r="63" spans="1:5" x14ac:dyDescent="0.25">
      <c r="A63" s="1">
        <v>42845</v>
      </c>
      <c r="B63">
        <v>110</v>
      </c>
      <c r="C63" s="4">
        <v>11.798370469965185</v>
      </c>
      <c r="D63" s="4">
        <v>0.20686790468812147</v>
      </c>
      <c r="E63" s="2">
        <f t="shared" si="0"/>
        <v>0.82747161875248587</v>
      </c>
    </row>
    <row r="64" spans="1:5" x14ac:dyDescent="0.25">
      <c r="A64" s="1">
        <v>42848</v>
      </c>
      <c r="B64">
        <v>114</v>
      </c>
      <c r="C64" s="4">
        <v>12.89790478667058</v>
      </c>
      <c r="D64" s="4">
        <v>0.33576143281242393</v>
      </c>
      <c r="E64" s="2">
        <f t="shared" si="0"/>
        <v>1.3430457312496957</v>
      </c>
    </row>
    <row r="65" spans="1:5" x14ac:dyDescent="0.25">
      <c r="A65" s="1">
        <v>42855</v>
      </c>
      <c r="B65">
        <v>120</v>
      </c>
      <c r="C65" s="4">
        <v>15.351441364800953</v>
      </c>
      <c r="D65" s="4">
        <v>0.80177861043579013</v>
      </c>
      <c r="E65" s="2">
        <f t="shared" si="0"/>
        <v>3.2071144417431605</v>
      </c>
    </row>
    <row r="66" spans="1:5" x14ac:dyDescent="0.25">
      <c r="A66" s="1">
        <v>42866</v>
      </c>
      <c r="B66">
        <v>131</v>
      </c>
      <c r="C66" s="4">
        <v>18.26207777335777</v>
      </c>
      <c r="D66" s="4">
        <v>0.8548185612249577</v>
      </c>
      <c r="E66" s="2">
        <f t="shared" si="0"/>
        <v>3.4192742448998308</v>
      </c>
    </row>
    <row r="67" spans="1:5" x14ac:dyDescent="0.25">
      <c r="A67" s="1">
        <v>42867</v>
      </c>
      <c r="B67">
        <v>132</v>
      </c>
      <c r="C67" s="4">
        <v>18.519603324847399</v>
      </c>
      <c r="D67" s="4">
        <v>0.99338307605404164</v>
      </c>
      <c r="E67" s="2">
        <f t="shared" ref="E67:E115" si="1">(D67*60)/15</f>
        <v>3.9735323042161665</v>
      </c>
    </row>
    <row r="68" spans="1:5" x14ac:dyDescent="0.25">
      <c r="A68" s="1">
        <v>42868</v>
      </c>
      <c r="B68">
        <v>133</v>
      </c>
      <c r="C68" s="4">
        <v>18.877947332649175</v>
      </c>
      <c r="D68" s="4">
        <v>1.1117269980468381</v>
      </c>
      <c r="E68" s="2">
        <f t="shared" si="1"/>
        <v>4.4469079921873522</v>
      </c>
    </row>
    <row r="69" spans="1:5" x14ac:dyDescent="0.25">
      <c r="A69" s="1">
        <v>42869</v>
      </c>
      <c r="B69">
        <v>134</v>
      </c>
      <c r="C69" s="4">
        <v>19.238633025931978</v>
      </c>
      <c r="D69" s="4">
        <v>1.1169080863068008</v>
      </c>
      <c r="E69" s="2">
        <f t="shared" si="1"/>
        <v>4.4676323452272033</v>
      </c>
    </row>
    <row r="70" spans="1:5" x14ac:dyDescent="0.25">
      <c r="A70" s="1">
        <v>42875</v>
      </c>
      <c r="B70">
        <v>140</v>
      </c>
      <c r="C70" s="4">
        <v>20.393294036148117</v>
      </c>
      <c r="D70" s="4">
        <v>0.92485453507513482</v>
      </c>
      <c r="E70" s="2">
        <f t="shared" si="1"/>
        <v>3.6994181403005393</v>
      </c>
    </row>
    <row r="71" spans="1:5" x14ac:dyDescent="0.25">
      <c r="A71" s="1">
        <v>42876</v>
      </c>
      <c r="B71">
        <v>141</v>
      </c>
      <c r="C71" s="4">
        <v>20.720381246082127</v>
      </c>
      <c r="D71" s="4">
        <v>0.88219900218461023</v>
      </c>
      <c r="E71" s="2">
        <f t="shared" si="1"/>
        <v>3.5287960087384409</v>
      </c>
    </row>
    <row r="72" spans="1:5" x14ac:dyDescent="0.25">
      <c r="A72" s="1">
        <v>42885</v>
      </c>
      <c r="B72">
        <v>150</v>
      </c>
      <c r="C72" s="4">
        <v>22.041846603184879</v>
      </c>
      <c r="D72" s="4">
        <v>0.66076172644617359</v>
      </c>
      <c r="E72" s="2">
        <f t="shared" si="1"/>
        <v>2.6430469057846944</v>
      </c>
    </row>
    <row r="73" spans="1:5" x14ac:dyDescent="0.25">
      <c r="A73" s="1">
        <v>42892</v>
      </c>
      <c r="B73">
        <v>157</v>
      </c>
      <c r="C73" s="4">
        <v>22.836525783469273</v>
      </c>
      <c r="D73" s="4">
        <v>0.28588674864393493</v>
      </c>
      <c r="E73" s="2">
        <f t="shared" si="1"/>
        <v>1.1435469945757397</v>
      </c>
    </row>
    <row r="74" spans="1:5" x14ac:dyDescent="0.25">
      <c r="A74" s="1">
        <v>42894</v>
      </c>
      <c r="B74">
        <v>159</v>
      </c>
      <c r="C74" s="4">
        <v>23.088743396193049</v>
      </c>
      <c r="D74" s="4">
        <v>0.1672870728512027</v>
      </c>
      <c r="E74" s="2">
        <f t="shared" si="1"/>
        <v>0.6691482914048108</v>
      </c>
    </row>
    <row r="75" spans="1:5" x14ac:dyDescent="0.25">
      <c r="A75" s="1">
        <v>42896</v>
      </c>
      <c r="B75">
        <v>161</v>
      </c>
      <c r="C75" s="4">
        <v>23.278166654423014</v>
      </c>
      <c r="D75" s="4">
        <v>0.21561164263484991</v>
      </c>
      <c r="E75" s="2">
        <f t="shared" si="1"/>
        <v>0.86244657053939966</v>
      </c>
    </row>
    <row r="76" spans="1:5" x14ac:dyDescent="0.25">
      <c r="A76" s="1">
        <v>42897</v>
      </c>
      <c r="B76">
        <v>162</v>
      </c>
      <c r="C76" s="4">
        <v>23.531526345636667</v>
      </c>
      <c r="D76" s="4">
        <v>-7.2097211973822212E-2</v>
      </c>
      <c r="E76" s="2">
        <f t="shared" si="1"/>
        <v>-0.28838884789528885</v>
      </c>
    </row>
    <row r="77" spans="1:5" x14ac:dyDescent="0.25">
      <c r="A77" s="1">
        <v>42898</v>
      </c>
      <c r="B77">
        <v>163</v>
      </c>
      <c r="C77" s="4">
        <v>23.489069577872122</v>
      </c>
      <c r="D77" s="4">
        <v>-0.26424836105819571</v>
      </c>
      <c r="E77" s="2">
        <f t="shared" si="1"/>
        <v>-1.0569934442327829</v>
      </c>
    </row>
    <row r="78" spans="1:5" x14ac:dyDescent="0.25">
      <c r="A78" s="1">
        <v>42903</v>
      </c>
      <c r="B78">
        <v>168</v>
      </c>
      <c r="C78" s="4">
        <v>23.382329212628406</v>
      </c>
      <c r="D78" s="4">
        <v>-0.67223629247678152</v>
      </c>
      <c r="E78" s="2">
        <f t="shared" si="1"/>
        <v>-2.6889451699071261</v>
      </c>
    </row>
    <row r="79" spans="1:5" x14ac:dyDescent="0.25">
      <c r="A79" s="1">
        <v>42906</v>
      </c>
      <c r="B79">
        <v>171</v>
      </c>
      <c r="C79" s="4">
        <v>23.065643945355966</v>
      </c>
      <c r="D79" s="4">
        <v>-0.83729231209481936</v>
      </c>
      <c r="E79" s="2">
        <f t="shared" si="1"/>
        <v>-3.3491692483792774</v>
      </c>
    </row>
    <row r="80" spans="1:5" x14ac:dyDescent="0.25">
      <c r="A80" s="1">
        <v>42913</v>
      </c>
      <c r="B80">
        <v>178</v>
      </c>
      <c r="C80" s="4">
        <v>22.854990340164832</v>
      </c>
      <c r="D80" s="4">
        <v>-0.95469580781017249</v>
      </c>
      <c r="E80" s="2">
        <f t="shared" si="1"/>
        <v>-3.81878323124069</v>
      </c>
    </row>
    <row r="81" spans="1:5" x14ac:dyDescent="0.25">
      <c r="A81" s="1">
        <v>42917</v>
      </c>
      <c r="B81">
        <v>182</v>
      </c>
      <c r="C81" s="4">
        <v>22.53970934416537</v>
      </c>
      <c r="D81" s="4">
        <v>-1.1418076355173561</v>
      </c>
      <c r="E81" s="2">
        <f t="shared" si="1"/>
        <v>-4.5672305420694244</v>
      </c>
    </row>
    <row r="82" spans="1:5" x14ac:dyDescent="0.25">
      <c r="A82" s="1">
        <v>42920</v>
      </c>
      <c r="B82">
        <v>185</v>
      </c>
      <c r="C82" s="4">
        <v>22.268201015075466</v>
      </c>
      <c r="D82" s="4">
        <v>-1.1615942773042389</v>
      </c>
      <c r="E82" s="2">
        <f t="shared" si="1"/>
        <v>-4.6463771092169557</v>
      </c>
    </row>
    <row r="83" spans="1:5" x14ac:dyDescent="0.25">
      <c r="A83" s="1">
        <v>42924</v>
      </c>
      <c r="B83">
        <v>189</v>
      </c>
      <c r="C83" s="4">
        <v>21.458634536785695</v>
      </c>
      <c r="D83" s="4">
        <v>-1.2201437629698721</v>
      </c>
      <c r="E83" s="2">
        <f t="shared" si="1"/>
        <v>-4.8805750518794886</v>
      </c>
    </row>
    <row r="84" spans="1:5" x14ac:dyDescent="0.25">
      <c r="A84" s="1">
        <v>42925</v>
      </c>
      <c r="B84">
        <v>190</v>
      </c>
      <c r="C84" s="4">
        <v>21.211508631556026</v>
      </c>
      <c r="D84" s="4">
        <v>-1.1692388094821253</v>
      </c>
      <c r="E84" s="2">
        <f t="shared" si="1"/>
        <v>-4.6769552379285013</v>
      </c>
    </row>
    <row r="85" spans="1:5" x14ac:dyDescent="0.25">
      <c r="A85" s="1">
        <v>42931</v>
      </c>
      <c r="B85">
        <v>196</v>
      </c>
      <c r="C85" s="4">
        <v>18.357127010032407</v>
      </c>
      <c r="D85" s="4">
        <v>-1.5573926935425153</v>
      </c>
      <c r="E85" s="2">
        <f t="shared" si="1"/>
        <v>-6.2295707741700612</v>
      </c>
    </row>
    <row r="86" spans="1:5" x14ac:dyDescent="0.25">
      <c r="A86" s="1">
        <v>42932</v>
      </c>
      <c r="B86">
        <v>197</v>
      </c>
      <c r="C86" s="4">
        <v>15.444607481788424</v>
      </c>
      <c r="D86" s="4">
        <v>-1.2159863221225644</v>
      </c>
      <c r="E86" s="2">
        <f t="shared" si="1"/>
        <v>-4.8639452884902576</v>
      </c>
    </row>
    <row r="87" spans="1:5" x14ac:dyDescent="0.25">
      <c r="A87" s="1">
        <v>42946</v>
      </c>
      <c r="B87">
        <v>211</v>
      </c>
      <c r="C87" s="4">
        <v>15.198247333292146</v>
      </c>
      <c r="D87" s="4">
        <v>-1.1687043241587425</v>
      </c>
      <c r="E87" s="2">
        <f t="shared" si="1"/>
        <v>-4.6748172966349699</v>
      </c>
    </row>
    <row r="88" spans="1:5" x14ac:dyDescent="0.25">
      <c r="A88" s="1">
        <v>42957</v>
      </c>
      <c r="B88">
        <v>222</v>
      </c>
      <c r="C88" s="4">
        <v>14.539531051053721</v>
      </c>
      <c r="D88" s="4">
        <v>-1.0942508326341094</v>
      </c>
      <c r="E88" s="2">
        <f t="shared" si="1"/>
        <v>-4.3770033305364375</v>
      </c>
    </row>
    <row r="89" spans="1:5" x14ac:dyDescent="0.25">
      <c r="A89" s="1">
        <v>42958</v>
      </c>
      <c r="B89">
        <v>223</v>
      </c>
      <c r="C89" s="4">
        <v>12.915368762272033</v>
      </c>
      <c r="D89" s="4">
        <v>-0.7138958194129954</v>
      </c>
      <c r="E89" s="2">
        <f t="shared" si="1"/>
        <v>-2.8555832776519816</v>
      </c>
    </row>
    <row r="90" spans="1:5" x14ac:dyDescent="0.25">
      <c r="A90" s="1">
        <v>42960</v>
      </c>
      <c r="B90">
        <v>225</v>
      </c>
      <c r="C90" s="4">
        <v>12.697449976402936</v>
      </c>
      <c r="D90" s="4">
        <v>-0.62807052382107265</v>
      </c>
      <c r="E90" s="2">
        <f t="shared" si="1"/>
        <v>-2.5122820952842906</v>
      </c>
    </row>
    <row r="91" spans="1:5" x14ac:dyDescent="0.25">
      <c r="A91" s="1">
        <v>42965</v>
      </c>
      <c r="B91">
        <v>230</v>
      </c>
      <c r="C91" s="4">
        <v>10.75578930428774</v>
      </c>
      <c r="D91" s="4">
        <v>-0.28571083550425103</v>
      </c>
      <c r="E91" s="2">
        <f t="shared" si="1"/>
        <v>-1.1428433420170043</v>
      </c>
    </row>
    <row r="92" spans="1:5" x14ac:dyDescent="0.25">
      <c r="A92" s="1">
        <v>42966</v>
      </c>
      <c r="B92">
        <v>231</v>
      </c>
      <c r="C92" s="4">
        <v>10.337763322264774</v>
      </c>
      <c r="D92" s="4">
        <v>-0.14206851276300864</v>
      </c>
      <c r="E92" s="2">
        <f t="shared" si="1"/>
        <v>-0.56827405105203455</v>
      </c>
    </row>
    <row r="93" spans="1:5" x14ac:dyDescent="0.25">
      <c r="A93" s="1">
        <v>42972</v>
      </c>
      <c r="B93">
        <v>237</v>
      </c>
      <c r="C93" s="4">
        <v>10.026456486851702</v>
      </c>
      <c r="D93" s="4">
        <v>-6.06373044457943E-2</v>
      </c>
      <c r="E93" s="2">
        <f t="shared" si="1"/>
        <v>-0.2425492177831772</v>
      </c>
    </row>
    <row r="94" spans="1:5" x14ac:dyDescent="0.25">
      <c r="A94" s="1">
        <v>42973</v>
      </c>
      <c r="B94">
        <v>238</v>
      </c>
      <c r="C94" s="4">
        <v>9.5630963599643337</v>
      </c>
      <c r="D94" s="4">
        <v>4.0178838061758614E-2</v>
      </c>
      <c r="E94" s="2">
        <f t="shared" si="1"/>
        <v>0.16071535224703445</v>
      </c>
    </row>
    <row r="95" spans="1:5" x14ac:dyDescent="0.25">
      <c r="A95" s="1">
        <v>42974</v>
      </c>
      <c r="B95">
        <v>239</v>
      </c>
      <c r="C95" s="4">
        <v>8.1990540019633578</v>
      </c>
      <c r="D95" s="4">
        <v>0.29595480105910821</v>
      </c>
      <c r="E95" s="2">
        <f t="shared" si="1"/>
        <v>1.1838192042364328</v>
      </c>
    </row>
    <row r="96" spans="1:5" x14ac:dyDescent="0.25">
      <c r="A96" s="1">
        <v>42975</v>
      </c>
      <c r="B96">
        <v>240</v>
      </c>
      <c r="C96" s="4">
        <v>7.7365669019406802</v>
      </c>
      <c r="D96" s="4">
        <v>0.43141851512573542</v>
      </c>
      <c r="E96" s="2">
        <f t="shared" si="1"/>
        <v>1.7256740605029417</v>
      </c>
    </row>
    <row r="97" spans="1:5" x14ac:dyDescent="0.25">
      <c r="A97" s="1">
        <v>42979</v>
      </c>
      <c r="B97">
        <v>244</v>
      </c>
      <c r="C97" s="4">
        <v>7.3601310906336952</v>
      </c>
      <c r="D97" s="4">
        <v>0.54634888259129455</v>
      </c>
      <c r="E97" s="2">
        <f t="shared" si="1"/>
        <v>2.1853955303651782</v>
      </c>
    </row>
    <row r="98" spans="1:5" x14ac:dyDescent="0.25">
      <c r="A98" s="1">
        <v>42980</v>
      </c>
      <c r="B98">
        <v>245</v>
      </c>
      <c r="C98" s="4">
        <v>3.8716335036272782</v>
      </c>
      <c r="D98" s="4">
        <v>1.6390162646506239</v>
      </c>
      <c r="E98" s="2">
        <f t="shared" si="1"/>
        <v>6.5560650586024956</v>
      </c>
    </row>
    <row r="99" spans="1:5" x14ac:dyDescent="0.25">
      <c r="A99" s="1">
        <v>42981</v>
      </c>
      <c r="B99">
        <v>246</v>
      </c>
      <c r="C99" s="4">
        <v>2.8948276096271548</v>
      </c>
      <c r="D99" s="4">
        <v>1.8008052546791808</v>
      </c>
      <c r="E99" s="2">
        <f t="shared" si="1"/>
        <v>7.2032210187167234</v>
      </c>
    </row>
    <row r="100" spans="1:5" x14ac:dyDescent="0.25">
      <c r="A100" s="1">
        <v>42990</v>
      </c>
      <c r="B100">
        <v>255</v>
      </c>
      <c r="C100" s="4">
        <v>-2.8710824067903502</v>
      </c>
      <c r="D100" s="4">
        <v>2.8570842188868513</v>
      </c>
      <c r="E100" s="2">
        <f t="shared" si="1"/>
        <v>11.428336875547405</v>
      </c>
    </row>
    <row r="101" spans="1:5" x14ac:dyDescent="0.25">
      <c r="A101" s="1">
        <v>42993</v>
      </c>
      <c r="B101">
        <v>258</v>
      </c>
      <c r="C101" s="4">
        <v>-3.3234223392014051</v>
      </c>
      <c r="D101" s="4">
        <v>2.9551101773633612</v>
      </c>
      <c r="E101" s="2">
        <f t="shared" si="1"/>
        <v>11.820440709453445</v>
      </c>
    </row>
    <row r="102" spans="1:5" x14ac:dyDescent="0.25">
      <c r="A102" s="1">
        <v>43008</v>
      </c>
      <c r="B102">
        <v>273</v>
      </c>
      <c r="C102" s="4">
        <v>-4.1726650621115544</v>
      </c>
      <c r="D102" s="4">
        <v>3.1322961299834087</v>
      </c>
      <c r="E102" s="2">
        <f t="shared" si="1"/>
        <v>12.529184519933635</v>
      </c>
    </row>
    <row r="103" spans="1:5" x14ac:dyDescent="0.25">
      <c r="A103" s="1">
        <v>43009</v>
      </c>
      <c r="B103">
        <v>274</v>
      </c>
      <c r="C103" s="4">
        <v>-4.6632255818070369</v>
      </c>
      <c r="D103" s="4">
        <v>3.3063110506523978</v>
      </c>
      <c r="E103" s="2">
        <f t="shared" si="1"/>
        <v>13.225244202609591</v>
      </c>
    </row>
    <row r="104" spans="1:5" x14ac:dyDescent="0.25">
      <c r="A104" s="1">
        <v>43012</v>
      </c>
      <c r="B104">
        <v>277</v>
      </c>
      <c r="C104" s="4">
        <v>-5.0889915277467805</v>
      </c>
      <c r="D104" s="4">
        <v>3.3658114678877049</v>
      </c>
      <c r="E104" s="2">
        <f t="shared" si="1"/>
        <v>13.46324587155082</v>
      </c>
    </row>
    <row r="105" spans="1:5" x14ac:dyDescent="0.25">
      <c r="A105" s="1">
        <v>43013</v>
      </c>
      <c r="B105">
        <v>278</v>
      </c>
      <c r="C105" s="4">
        <v>-5.5191341513857344</v>
      </c>
      <c r="D105" s="4">
        <v>3.5055894757660955</v>
      </c>
      <c r="E105" s="2">
        <f t="shared" si="1"/>
        <v>14.022357903064382</v>
      </c>
    </row>
    <row r="106" spans="1:5" x14ac:dyDescent="0.25">
      <c r="A106" s="1">
        <v>43014</v>
      </c>
      <c r="B106">
        <v>279</v>
      </c>
      <c r="C106" s="4">
        <v>-5.9100605831543769</v>
      </c>
      <c r="D106" s="4">
        <v>3.5480333396721884</v>
      </c>
      <c r="E106" s="2">
        <f t="shared" si="1"/>
        <v>14.192133358688753</v>
      </c>
    </row>
    <row r="107" spans="1:5" x14ac:dyDescent="0.25">
      <c r="A107" s="1">
        <v>43015</v>
      </c>
      <c r="B107">
        <v>280</v>
      </c>
      <c r="C107" s="4">
        <v>-8.8732344676739867</v>
      </c>
      <c r="D107" s="4">
        <v>4.1456135809966215</v>
      </c>
      <c r="E107" s="2">
        <f t="shared" si="1"/>
        <v>16.582454323986486</v>
      </c>
    </row>
    <row r="108" spans="1:5" x14ac:dyDescent="0.25">
      <c r="A108" s="1">
        <v>43016</v>
      </c>
      <c r="B108">
        <v>281</v>
      </c>
      <c r="C108" s="4">
        <v>-12.810622006575523</v>
      </c>
      <c r="D108" s="4">
        <v>4.5303128084776727</v>
      </c>
      <c r="E108" s="2">
        <f t="shared" si="1"/>
        <v>18.121251233910691</v>
      </c>
    </row>
    <row r="109" spans="1:5" x14ac:dyDescent="0.25">
      <c r="A109" s="1">
        <v>43024</v>
      </c>
      <c r="B109">
        <v>289</v>
      </c>
      <c r="C109" s="4">
        <v>-13.303871622413173</v>
      </c>
      <c r="D109" s="4">
        <v>4.6577647185905597</v>
      </c>
      <c r="E109" s="2">
        <f t="shared" si="1"/>
        <v>18.631058874362239</v>
      </c>
    </row>
    <row r="110" spans="1:5" x14ac:dyDescent="0.25">
      <c r="A110" s="1">
        <v>43035</v>
      </c>
      <c r="B110">
        <v>300</v>
      </c>
      <c r="C110" s="4">
        <v>-15.044923508813042</v>
      </c>
      <c r="D110" s="4">
        <v>4.8682575637131462</v>
      </c>
      <c r="E110" s="2">
        <f t="shared" si="1"/>
        <v>19.473030254852585</v>
      </c>
    </row>
    <row r="111" spans="1:5" x14ac:dyDescent="0.25">
      <c r="A111" s="1">
        <v>43037</v>
      </c>
      <c r="B111">
        <v>302</v>
      </c>
      <c r="C111" s="4">
        <v>-15.26270640036334</v>
      </c>
      <c r="D111" s="4">
        <v>4.8052031027085018</v>
      </c>
      <c r="E111" s="2">
        <f t="shared" si="1"/>
        <v>19.220812410834007</v>
      </c>
    </row>
    <row r="112" spans="1:5" x14ac:dyDescent="0.25">
      <c r="A112" s="1">
        <v>43042</v>
      </c>
      <c r="B112">
        <v>307</v>
      </c>
      <c r="C112" s="4">
        <v>-15.557663409732283</v>
      </c>
      <c r="D112" s="4">
        <v>4.7892525227611342</v>
      </c>
      <c r="E112" s="2">
        <f t="shared" si="1"/>
        <v>19.157010091044537</v>
      </c>
    </row>
    <row r="113" spans="1:5" x14ac:dyDescent="0.25">
      <c r="A113" s="1">
        <v>43043</v>
      </c>
      <c r="B113">
        <v>308</v>
      </c>
      <c r="C113" s="4">
        <v>-17.083000797930467</v>
      </c>
      <c r="D113" s="4">
        <v>4.740112136854302</v>
      </c>
      <c r="E113" s="2">
        <f t="shared" si="1"/>
        <v>18.960448547417208</v>
      </c>
    </row>
    <row r="114" spans="1:5" x14ac:dyDescent="0.25">
      <c r="A114" s="1">
        <v>43044</v>
      </c>
      <c r="B114">
        <v>309</v>
      </c>
      <c r="C114" s="4">
        <v>-17.292166510010599</v>
      </c>
      <c r="D114" s="4">
        <v>4.6921109126980376</v>
      </c>
      <c r="E114" s="2">
        <f t="shared" si="1"/>
        <v>18.76844365079215</v>
      </c>
    </row>
    <row r="115" spans="1:5" x14ac:dyDescent="0.25">
      <c r="A115" s="1">
        <v>43051</v>
      </c>
      <c r="B115">
        <v>316</v>
      </c>
      <c r="C115" s="4">
        <v>-17.70815176313587</v>
      </c>
      <c r="D115" s="4">
        <v>4.674783467330295</v>
      </c>
      <c r="E115" s="2">
        <f t="shared" si="1"/>
        <v>18.69913386932118</v>
      </c>
    </row>
  </sheetData>
  <pageMargins left="0.7" right="0.7" top="0.75" bottom="0.75" header="0.3" footer="0.3"/>
  <pageSetup paperSize="1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5"/>
  <sheetViews>
    <sheetView tabSelected="1" topLeftCell="J1" workbookViewId="0">
      <selection activeCell="O28" sqref="O28"/>
    </sheetView>
  </sheetViews>
  <sheetFormatPr defaultRowHeight="15" x14ac:dyDescent="0.25"/>
  <cols>
    <col min="1" max="1" width="10.7109375" bestFit="1" customWidth="1"/>
    <col min="3" max="3" width="14.85546875" customWidth="1"/>
    <col min="4" max="4" width="12.42578125" customWidth="1"/>
    <col min="5" max="5" width="12" customWidth="1"/>
    <col min="6" max="6" width="11" customWidth="1"/>
    <col min="7" max="7" width="14.28515625" customWidth="1"/>
    <col min="8" max="8" width="10.85546875" customWidth="1"/>
    <col min="9" max="9" width="10.7109375" customWidth="1"/>
    <col min="10" max="10" width="12.28515625" customWidth="1"/>
    <col min="11" max="11" width="11.7109375" customWidth="1"/>
    <col min="12" max="12" width="14.7109375" bestFit="1" customWidth="1"/>
    <col min="14" max="14" width="23.7109375" bestFit="1" customWidth="1"/>
    <col min="15" max="15" width="15.42578125" bestFit="1" customWidth="1"/>
  </cols>
  <sheetData>
    <row r="1" spans="1:15" ht="60.75" thickBot="1" x14ac:dyDescent="0.3">
      <c r="A1" s="5" t="s">
        <v>3</v>
      </c>
      <c r="B1" s="6" t="s">
        <v>19</v>
      </c>
      <c r="C1" s="8" t="s">
        <v>22</v>
      </c>
      <c r="D1" s="8" t="s">
        <v>20</v>
      </c>
      <c r="E1" s="8" t="s">
        <v>21</v>
      </c>
      <c r="F1" s="8" t="s">
        <v>5</v>
      </c>
      <c r="G1" s="7" t="s">
        <v>23</v>
      </c>
      <c r="H1" s="7" t="s">
        <v>24</v>
      </c>
      <c r="I1" s="7" t="s">
        <v>25</v>
      </c>
      <c r="J1" s="7" t="s">
        <v>6</v>
      </c>
      <c r="K1" s="7" t="s">
        <v>7</v>
      </c>
      <c r="L1" s="8" t="s">
        <v>8</v>
      </c>
    </row>
    <row r="2" spans="1:15" x14ac:dyDescent="0.25">
      <c r="A2" s="1">
        <v>42686</v>
      </c>
      <c r="B2">
        <v>317</v>
      </c>
      <c r="C2" s="2">
        <v>15.466625029706552</v>
      </c>
      <c r="D2" s="2">
        <f>MOD( (360*(B2-80)/365.24) + 90, 180) - 90</f>
        <v>53.599824772752186</v>
      </c>
      <c r="E2" s="4">
        <f t="shared" ref="E2:E65" si="0">DEGREES(ATAN(COS(RADIANS($O$2))*TAN(RADIANS(D2))))</f>
        <v>51.276214775826247</v>
      </c>
      <c r="F2" s="2">
        <f>(D2-E2)*(1440/361)</f>
        <v>9.2686936165466793</v>
      </c>
      <c r="G2" s="2">
        <f t="shared" ref="G2:G65" si="1">C2-F2</f>
        <v>6.1979314131598731</v>
      </c>
      <c r="H2" s="2">
        <f>360*((B2-4)/365.24)</f>
        <v>308.50947322308622</v>
      </c>
      <c r="I2" s="2">
        <f>H2+(360/PI())*$O$3*SIN(RADIANS(H2))</f>
        <v>306.98510883979941</v>
      </c>
      <c r="J2" s="2">
        <f t="shared" ref="J2:J65" si="2">(H2-I2)*(1440/361)</f>
        <v>6.080567069066495</v>
      </c>
      <c r="K2" s="2">
        <f t="shared" ref="K2:K65" si="3">G2-J2</f>
        <v>0.11736434409337804</v>
      </c>
      <c r="L2" s="2">
        <f t="shared" ref="L2:L65" si="4">K2^2</f>
        <v>1.3774389264468841E-2</v>
      </c>
      <c r="N2" s="22" t="s">
        <v>36</v>
      </c>
      <c r="O2" s="23">
        <v>23.15</v>
      </c>
    </row>
    <row r="3" spans="1:15" x14ac:dyDescent="0.25">
      <c r="A3" s="1">
        <v>42687</v>
      </c>
      <c r="B3">
        <v>318</v>
      </c>
      <c r="C3" s="2">
        <v>15.244620162820702</v>
      </c>
      <c r="D3" s="2">
        <f t="shared" ref="D3:D66" si="5">MOD( (360*(B3-80)/365.24) + 90, 180) - 90</f>
        <v>54.585478041835472</v>
      </c>
      <c r="E3" s="4">
        <f t="shared" si="0"/>
        <v>52.284766133177797</v>
      </c>
      <c r="F3" s="2">
        <f t="shared" ref="F3:F66" si="6">(D3-E3)*(1440/361)</f>
        <v>9.177354981903191</v>
      </c>
      <c r="G3" s="2">
        <f t="shared" si="1"/>
        <v>6.0672651809175111</v>
      </c>
      <c r="H3" s="2">
        <f t="shared" ref="H3:H66" si="7">360*((B3-4)/365.24)</f>
        <v>309.4951264921695</v>
      </c>
      <c r="I3" s="2">
        <f t="shared" ref="I3:I66" si="8">H3+(360/PI())*$O$3*SIN(RADIANS(H3))</f>
        <v>307.99185281202665</v>
      </c>
      <c r="J3" s="2">
        <f t="shared" si="2"/>
        <v>5.9964379484922716</v>
      </c>
      <c r="K3" s="2">
        <f t="shared" si="3"/>
        <v>7.0827232425239472E-2</v>
      </c>
      <c r="L3" s="2">
        <f t="shared" si="4"/>
        <v>5.0164968530188939E-3</v>
      </c>
      <c r="N3" s="10" t="s">
        <v>31</v>
      </c>
      <c r="O3" s="11">
        <v>1.7000000000000001E-2</v>
      </c>
    </row>
    <row r="4" spans="1:15" ht="15.75" thickBot="1" x14ac:dyDescent="0.3">
      <c r="A4" s="1">
        <v>42693</v>
      </c>
      <c r="B4">
        <v>324</v>
      </c>
      <c r="C4" s="2">
        <v>13.70591655286116</v>
      </c>
      <c r="D4" s="2">
        <f t="shared" si="5"/>
        <v>60.499397656335532</v>
      </c>
      <c r="E4" s="4">
        <f t="shared" si="0"/>
        <v>58.394596395373263</v>
      </c>
      <c r="F4" s="2">
        <f t="shared" si="6"/>
        <v>8.3958831462206849</v>
      </c>
      <c r="G4" s="2">
        <f t="shared" si="1"/>
        <v>5.3100334066404749</v>
      </c>
      <c r="H4" s="2">
        <f t="shared" si="7"/>
        <v>315.40904610666956</v>
      </c>
      <c r="I4" s="2">
        <f t="shared" si="8"/>
        <v>314.04143129857727</v>
      </c>
      <c r="J4" s="2">
        <f t="shared" si="2"/>
        <v>5.4553056056867311</v>
      </c>
      <c r="K4" s="2">
        <f t="shared" si="3"/>
        <v>-0.14527219904625621</v>
      </c>
      <c r="L4" s="2">
        <f t="shared" si="4"/>
        <v>2.1104011815735083E-2</v>
      </c>
      <c r="N4" s="12" t="s">
        <v>32</v>
      </c>
      <c r="O4" s="13">
        <f>SUM(L2:L91)</f>
        <v>68.513485674055943</v>
      </c>
    </row>
    <row r="5" spans="1:15" ht="15.75" thickBot="1" x14ac:dyDescent="0.3">
      <c r="A5" s="1">
        <v>42694</v>
      </c>
      <c r="B5">
        <v>325</v>
      </c>
      <c r="C5" s="2">
        <v>12.748646866548903</v>
      </c>
      <c r="D5" s="2">
        <f t="shared" si="5"/>
        <v>61.485050925418932</v>
      </c>
      <c r="E5" s="4">
        <f t="shared" si="0"/>
        <v>59.422379901110602</v>
      </c>
      <c r="F5" s="2">
        <f t="shared" si="6"/>
        <v>8.2278290166315635</v>
      </c>
      <c r="G5" s="2">
        <f t="shared" si="1"/>
        <v>4.5208178499173393</v>
      </c>
      <c r="H5" s="2">
        <f t="shared" si="7"/>
        <v>316.39469937575291</v>
      </c>
      <c r="I5" s="2">
        <f t="shared" si="8"/>
        <v>315.05115103328563</v>
      </c>
      <c r="J5" s="2">
        <f t="shared" si="2"/>
        <v>5.3593064076256853</v>
      </c>
      <c r="K5" s="2">
        <f t="shared" si="3"/>
        <v>-0.83848855770834607</v>
      </c>
      <c r="L5" s="2">
        <f t="shared" si="4"/>
        <v>0.70306306140782238</v>
      </c>
      <c r="N5" s="14"/>
      <c r="O5" s="15"/>
    </row>
    <row r="6" spans="1:15" x14ac:dyDescent="0.25">
      <c r="A6" s="1">
        <v>42695</v>
      </c>
      <c r="B6">
        <v>326</v>
      </c>
      <c r="C6" s="2">
        <v>12.348370266080842</v>
      </c>
      <c r="D6" s="2">
        <f t="shared" si="5"/>
        <v>62.470704194502218</v>
      </c>
      <c r="E6" s="4">
        <f t="shared" si="0"/>
        <v>60.452769706639799</v>
      </c>
      <c r="F6" s="2">
        <f t="shared" si="6"/>
        <v>8.0493785665426145</v>
      </c>
      <c r="G6" s="2">
        <f t="shared" si="1"/>
        <v>4.2989916995382274</v>
      </c>
      <c r="H6" s="2">
        <f t="shared" si="7"/>
        <v>317.38035264483625</v>
      </c>
      <c r="I6" s="2">
        <f t="shared" si="8"/>
        <v>316.06126836733461</v>
      </c>
      <c r="J6" s="2">
        <f t="shared" si="2"/>
        <v>5.2617212177350936</v>
      </c>
      <c r="K6" s="2">
        <f t="shared" si="3"/>
        <v>-0.96272951819686625</v>
      </c>
      <c r="L6" s="2">
        <f t="shared" si="4"/>
        <v>0.92684812520757021</v>
      </c>
      <c r="N6" s="27" t="s">
        <v>33</v>
      </c>
      <c r="O6" s="28"/>
    </row>
    <row r="7" spans="1:15" ht="15.75" thickBot="1" x14ac:dyDescent="0.3">
      <c r="A7" s="1">
        <v>42699</v>
      </c>
      <c r="B7">
        <v>330</v>
      </c>
      <c r="C7" s="2">
        <v>11.329680346899043</v>
      </c>
      <c r="D7" s="2">
        <f t="shared" si="5"/>
        <v>66.413317270835591</v>
      </c>
      <c r="E7" s="4">
        <f t="shared" si="0"/>
        <v>64.599396340258934</v>
      </c>
      <c r="F7" s="2">
        <f t="shared" si="6"/>
        <v>7.2355848754304324</v>
      </c>
      <c r="G7" s="2">
        <f t="shared" si="1"/>
        <v>4.0940954714686102</v>
      </c>
      <c r="H7" s="2">
        <f t="shared" si="7"/>
        <v>321.32296572116962</v>
      </c>
      <c r="I7" s="2">
        <f t="shared" si="8"/>
        <v>320.10556718309397</v>
      </c>
      <c r="J7" s="2">
        <f t="shared" si="2"/>
        <v>4.8561049718253324</v>
      </c>
      <c r="K7" s="2">
        <f t="shared" si="3"/>
        <v>-0.76200950035672221</v>
      </c>
      <c r="L7" s="2">
        <f t="shared" si="4"/>
        <v>0.58065847863390141</v>
      </c>
      <c r="N7" s="16" t="s">
        <v>34</v>
      </c>
      <c r="O7" s="17">
        <f>INDEX(N11:N26,MATCH(MIN(O11:O26),O11:O26,0))</f>
        <v>1.7000000000000001E-2</v>
      </c>
    </row>
    <row r="8" spans="1:15" ht="15.75" thickBot="1" x14ac:dyDescent="0.3">
      <c r="A8" s="1">
        <v>42704</v>
      </c>
      <c r="B8">
        <v>335</v>
      </c>
      <c r="C8" s="2">
        <v>9.9748445565709734</v>
      </c>
      <c r="D8" s="2">
        <f t="shared" si="5"/>
        <v>71.341583616252308</v>
      </c>
      <c r="E8" s="4">
        <f t="shared" si="0"/>
        <v>69.834568651592491</v>
      </c>
      <c r="F8" s="2">
        <f t="shared" si="6"/>
        <v>6.0113616318840339</v>
      </c>
      <c r="G8" s="2">
        <f t="shared" si="1"/>
        <v>3.9634829246869394</v>
      </c>
      <c r="H8" s="2">
        <f t="shared" si="7"/>
        <v>326.25123206658634</v>
      </c>
      <c r="I8" s="2">
        <f t="shared" si="8"/>
        <v>325.16898469176391</v>
      </c>
      <c r="J8" s="2">
        <f t="shared" si="2"/>
        <v>4.3169978386268664</v>
      </c>
      <c r="K8" s="2">
        <f t="shared" si="3"/>
        <v>-0.35351491393992696</v>
      </c>
      <c r="L8" s="2">
        <f t="shared" si="4"/>
        <v>0.12497279437795396</v>
      </c>
    </row>
    <row r="9" spans="1:15" x14ac:dyDescent="0.25">
      <c r="A9" s="1">
        <v>42707</v>
      </c>
      <c r="B9">
        <v>338</v>
      </c>
      <c r="C9" s="2">
        <v>8.490817955601603</v>
      </c>
      <c r="D9" s="2">
        <f t="shared" si="5"/>
        <v>74.298543423502338</v>
      </c>
      <c r="E9" s="4">
        <f t="shared" si="0"/>
        <v>72.999892665416695</v>
      </c>
      <c r="F9" s="2">
        <f t="shared" si="6"/>
        <v>5.1802135502585189</v>
      </c>
      <c r="G9" s="2">
        <f t="shared" si="1"/>
        <v>3.3106044053430841</v>
      </c>
      <c r="H9" s="2">
        <f t="shared" si="7"/>
        <v>329.20819187383637</v>
      </c>
      <c r="I9" s="2">
        <f t="shared" si="8"/>
        <v>328.21094269177485</v>
      </c>
      <c r="J9" s="2">
        <f t="shared" si="2"/>
        <v>3.9779468758132785</v>
      </c>
      <c r="K9" s="2">
        <f t="shared" si="3"/>
        <v>-0.66734247047019446</v>
      </c>
      <c r="L9" s="2">
        <f t="shared" si="4"/>
        <v>0.44534597289326239</v>
      </c>
      <c r="N9" s="29" t="s">
        <v>35</v>
      </c>
      <c r="O9" s="30"/>
    </row>
    <row r="10" spans="1:15" x14ac:dyDescent="0.25">
      <c r="A10" s="1">
        <v>42708</v>
      </c>
      <c r="B10">
        <v>339</v>
      </c>
      <c r="C10" s="2">
        <v>8.2328321256320116</v>
      </c>
      <c r="D10" s="2">
        <f t="shared" si="5"/>
        <v>75.284196692585681</v>
      </c>
      <c r="E10" s="4">
        <f t="shared" si="0"/>
        <v>74.058539330829603</v>
      </c>
      <c r="F10" s="2">
        <f t="shared" si="6"/>
        <v>4.8890487560353231</v>
      </c>
      <c r="G10" s="2">
        <f t="shared" si="1"/>
        <v>3.3437833695966885</v>
      </c>
      <c r="H10" s="2">
        <f t="shared" si="7"/>
        <v>330.19384514291971</v>
      </c>
      <c r="I10" s="2">
        <f t="shared" si="8"/>
        <v>329.2255301986238</v>
      </c>
      <c r="J10" s="2">
        <f t="shared" si="2"/>
        <v>3.8625305257233058</v>
      </c>
      <c r="K10" s="2">
        <f t="shared" si="3"/>
        <v>-0.51874715612661726</v>
      </c>
      <c r="L10" s="2">
        <f t="shared" si="4"/>
        <v>0.26909861198945301</v>
      </c>
      <c r="N10" s="18" t="s">
        <v>34</v>
      </c>
      <c r="O10" s="19" t="s">
        <v>32</v>
      </c>
    </row>
    <row r="11" spans="1:15" x14ac:dyDescent="0.25">
      <c r="A11" s="1">
        <v>42709</v>
      </c>
      <c r="B11">
        <v>340</v>
      </c>
      <c r="C11" s="2">
        <v>7.6985899691013451</v>
      </c>
      <c r="D11" s="2">
        <f t="shared" si="5"/>
        <v>76.269849961669024</v>
      </c>
      <c r="E11" s="4">
        <f t="shared" si="0"/>
        <v>75.118803951261924</v>
      </c>
      <c r="F11" s="2">
        <f t="shared" si="6"/>
        <v>4.5914300692139172</v>
      </c>
      <c r="G11" s="2">
        <f t="shared" si="1"/>
        <v>3.1071598998874279</v>
      </c>
      <c r="H11" s="2">
        <f t="shared" si="7"/>
        <v>331.17949841200306</v>
      </c>
      <c r="I11" s="2">
        <f t="shared" si="8"/>
        <v>330.24040426113385</v>
      </c>
      <c r="J11" s="2">
        <f t="shared" si="2"/>
        <v>3.7459711281209462</v>
      </c>
      <c r="K11" s="2">
        <f t="shared" si="3"/>
        <v>-0.63881122823351832</v>
      </c>
      <c r="L11" s="2">
        <f t="shared" si="4"/>
        <v>0.40807978531721623</v>
      </c>
      <c r="N11" s="20">
        <v>1.7600000000000001E-2</v>
      </c>
      <c r="O11" s="21">
        <v>71.356834916787463</v>
      </c>
    </row>
    <row r="12" spans="1:15" x14ac:dyDescent="0.25">
      <c r="A12" s="1">
        <v>42713</v>
      </c>
      <c r="B12">
        <v>344</v>
      </c>
      <c r="C12" s="2">
        <v>6.2372215576972332</v>
      </c>
      <c r="D12" s="2">
        <f t="shared" si="5"/>
        <v>80.212463038002397</v>
      </c>
      <c r="E12" s="4">
        <f t="shared" si="0"/>
        <v>79.374101146135757</v>
      </c>
      <c r="F12" s="2">
        <f t="shared" si="6"/>
        <v>3.3441582390248246</v>
      </c>
      <c r="G12" s="2">
        <f t="shared" si="1"/>
        <v>2.8930633186724086</v>
      </c>
      <c r="H12" s="2">
        <f t="shared" si="7"/>
        <v>335.12211148833643</v>
      </c>
      <c r="I12" s="2">
        <f t="shared" si="8"/>
        <v>334.30259190215014</v>
      </c>
      <c r="J12" s="2">
        <f t="shared" si="2"/>
        <v>3.268997795313727</v>
      </c>
      <c r="K12" s="2">
        <f t="shared" si="3"/>
        <v>-0.3759344766413184</v>
      </c>
      <c r="L12" s="2">
        <f t="shared" si="4"/>
        <v>0.14132673072758198</v>
      </c>
      <c r="N12" s="20">
        <v>1.7500000000000002E-2</v>
      </c>
      <c r="O12" s="21">
        <v>70.48</v>
      </c>
    </row>
    <row r="13" spans="1:15" x14ac:dyDescent="0.25">
      <c r="A13" s="1">
        <v>42715</v>
      </c>
      <c r="B13">
        <v>346</v>
      </c>
      <c r="C13" s="2">
        <v>5.7486662174312331</v>
      </c>
      <c r="D13" s="2">
        <f t="shared" si="5"/>
        <v>82.183769576169084</v>
      </c>
      <c r="E13" s="4">
        <f t="shared" si="0"/>
        <v>81.508866334660553</v>
      </c>
      <c r="F13" s="2">
        <f t="shared" si="6"/>
        <v>2.6921348137736416</v>
      </c>
      <c r="G13" s="2">
        <f t="shared" si="1"/>
        <v>3.0565314036575915</v>
      </c>
      <c r="H13" s="2">
        <f t="shared" si="7"/>
        <v>337.09341802650312</v>
      </c>
      <c r="I13" s="2">
        <f t="shared" si="8"/>
        <v>336.33517644037914</v>
      </c>
      <c r="J13" s="2">
        <f t="shared" si="2"/>
        <v>3.0245647756745715</v>
      </c>
      <c r="K13" s="2">
        <f t="shared" si="3"/>
        <v>3.1966627983019968E-2</v>
      </c>
      <c r="L13" s="2">
        <f t="shared" si="4"/>
        <v>1.0218653046047952E-3</v>
      </c>
      <c r="N13" s="20">
        <v>1.7399999999999999E-2</v>
      </c>
      <c r="O13" s="21">
        <v>69.77</v>
      </c>
    </row>
    <row r="14" spans="1:15" x14ac:dyDescent="0.25">
      <c r="A14" s="1">
        <v>42721</v>
      </c>
      <c r="B14">
        <v>352</v>
      </c>
      <c r="C14" s="2">
        <v>2.1848178678701244</v>
      </c>
      <c r="D14" s="2">
        <f t="shared" si="5"/>
        <v>88.097689190669143</v>
      </c>
      <c r="E14" s="4">
        <f t="shared" si="0"/>
        <v>87.931237641519573</v>
      </c>
      <c r="F14" s="2">
        <f t="shared" si="6"/>
        <v>0.66396185810355035</v>
      </c>
      <c r="G14" s="2">
        <f t="shared" si="1"/>
        <v>1.520856009766574</v>
      </c>
      <c r="H14" s="2">
        <f t="shared" si="7"/>
        <v>343.00733764100318</v>
      </c>
      <c r="I14" s="2">
        <f t="shared" si="8"/>
        <v>342.43801962357838</v>
      </c>
      <c r="J14" s="2">
        <f t="shared" si="2"/>
        <v>2.2709638368191123</v>
      </c>
      <c r="K14" s="2">
        <f t="shared" si="3"/>
        <v>-0.75010782705253831</v>
      </c>
      <c r="L14" s="2">
        <f t="shared" si="4"/>
        <v>0.56266175220548076</v>
      </c>
      <c r="N14" s="20">
        <v>1.7299999999999999E-2</v>
      </c>
      <c r="O14" s="21">
        <v>69.22</v>
      </c>
    </row>
    <row r="15" spans="1:15" x14ac:dyDescent="0.25">
      <c r="A15" s="1">
        <v>42722</v>
      </c>
      <c r="B15">
        <v>353</v>
      </c>
      <c r="C15" s="2">
        <v>1.3339461568219544</v>
      </c>
      <c r="D15" s="2">
        <f t="shared" si="5"/>
        <v>89.083342459752487</v>
      </c>
      <c r="E15" s="4">
        <f t="shared" si="0"/>
        <v>89.0030838392167</v>
      </c>
      <c r="F15" s="2">
        <f t="shared" si="6"/>
        <v>0.32014518994884533</v>
      </c>
      <c r="G15" s="2">
        <f t="shared" si="1"/>
        <v>1.0138009668731089</v>
      </c>
      <c r="H15" s="2">
        <f t="shared" si="7"/>
        <v>343.99299091008652</v>
      </c>
      <c r="I15" s="2">
        <f t="shared" si="8"/>
        <v>343.4558046931449</v>
      </c>
      <c r="J15" s="2">
        <f t="shared" si="2"/>
        <v>2.1427926659167129</v>
      </c>
      <c r="K15" s="2">
        <f t="shared" si="3"/>
        <v>-1.128991699043604</v>
      </c>
      <c r="L15" s="2">
        <f t="shared" si="4"/>
        <v>1.2746222565093637</v>
      </c>
      <c r="N15" s="20">
        <v>1.72E-2</v>
      </c>
      <c r="O15" s="21">
        <v>68.819999999999993</v>
      </c>
    </row>
    <row r="16" spans="1:15" x14ac:dyDescent="0.25">
      <c r="A16" s="1">
        <v>42725</v>
      </c>
      <c r="B16">
        <v>356</v>
      </c>
      <c r="C16" s="2">
        <v>0.66721654979540801</v>
      </c>
      <c r="D16" s="2">
        <f t="shared" si="5"/>
        <v>-87.959697732997483</v>
      </c>
      <c r="E16" s="4">
        <f t="shared" si="0"/>
        <v>-87.781194371308416</v>
      </c>
      <c r="F16" s="2">
        <f t="shared" si="6"/>
        <v>-0.71203557017245656</v>
      </c>
      <c r="G16" s="2">
        <f t="shared" si="1"/>
        <v>1.3792521199678647</v>
      </c>
      <c r="H16" s="2">
        <f t="shared" si="7"/>
        <v>346.94995071733655</v>
      </c>
      <c r="I16" s="2">
        <f t="shared" si="8"/>
        <v>346.51007545859107</v>
      </c>
      <c r="J16" s="2">
        <f t="shared" si="2"/>
        <v>1.7546270708960725</v>
      </c>
      <c r="K16" s="2">
        <f t="shared" si="3"/>
        <v>-0.37537495092820783</v>
      </c>
      <c r="L16" s="2">
        <f t="shared" si="4"/>
        <v>0.14090635378435443</v>
      </c>
      <c r="N16" s="20">
        <v>1.7100000000000001E-2</v>
      </c>
      <c r="O16" s="21">
        <v>68.59</v>
      </c>
    </row>
    <row r="17" spans="1:15" x14ac:dyDescent="0.25">
      <c r="A17" s="1">
        <v>42728</v>
      </c>
      <c r="B17">
        <v>359</v>
      </c>
      <c r="C17" s="2">
        <v>-0.98658762869002048</v>
      </c>
      <c r="D17" s="2">
        <f t="shared" si="5"/>
        <v>-85.002737925747454</v>
      </c>
      <c r="E17" s="4">
        <f t="shared" si="0"/>
        <v>-84.567627714853998</v>
      </c>
      <c r="F17" s="2">
        <f t="shared" si="6"/>
        <v>-1.7356196778021493</v>
      </c>
      <c r="G17" s="2">
        <f t="shared" si="1"/>
        <v>0.74903204911212884</v>
      </c>
      <c r="H17" s="2">
        <f t="shared" si="7"/>
        <v>349.90691052458652</v>
      </c>
      <c r="I17" s="2">
        <f t="shared" si="8"/>
        <v>349.56551755255612</v>
      </c>
      <c r="J17" s="2">
        <f t="shared" si="2"/>
        <v>1.3617891405090965</v>
      </c>
      <c r="K17" s="2">
        <f t="shared" si="3"/>
        <v>-0.61275709139696766</v>
      </c>
      <c r="L17" s="2">
        <f t="shared" si="4"/>
        <v>0.37547125305727175</v>
      </c>
      <c r="N17" s="20">
        <v>1.7000000000000001E-2</v>
      </c>
      <c r="O17" s="21">
        <v>68.510000000000005</v>
      </c>
    </row>
    <row r="18" spans="1:15" x14ac:dyDescent="0.25">
      <c r="A18" s="1">
        <v>42730</v>
      </c>
      <c r="B18">
        <v>361</v>
      </c>
      <c r="C18" s="2">
        <v>-2.4265911274167689</v>
      </c>
      <c r="D18" s="2">
        <f t="shared" si="5"/>
        <v>-83.031431387580767</v>
      </c>
      <c r="E18" s="4">
        <f t="shared" si="0"/>
        <v>-82.427975664290059</v>
      </c>
      <c r="F18" s="2">
        <f t="shared" si="6"/>
        <v>-2.4071364031540692</v>
      </c>
      <c r="G18" s="2">
        <f t="shared" si="1"/>
        <v>-1.9454724262699674E-2</v>
      </c>
      <c r="H18" s="2">
        <f t="shared" si="7"/>
        <v>351.87821706275327</v>
      </c>
      <c r="I18" s="2">
        <f t="shared" si="8"/>
        <v>351.60300029019936</v>
      </c>
      <c r="J18" s="2">
        <f t="shared" si="2"/>
        <v>1.0978175968909185</v>
      </c>
      <c r="K18" s="2">
        <f t="shared" si="3"/>
        <v>-1.1172723211536182</v>
      </c>
      <c r="L18" s="2">
        <f t="shared" si="4"/>
        <v>1.2482974396159938</v>
      </c>
      <c r="N18" s="20">
        <v>1.6899999999999998E-2</v>
      </c>
      <c r="O18" s="21">
        <v>68.599999999999994</v>
      </c>
    </row>
    <row r="19" spans="1:15" x14ac:dyDescent="0.25">
      <c r="A19" s="1">
        <v>42731</v>
      </c>
      <c r="B19">
        <v>362</v>
      </c>
      <c r="C19" s="2">
        <v>-2.6122819923660132</v>
      </c>
      <c r="D19" s="2">
        <f t="shared" si="5"/>
        <v>-82.045778118497424</v>
      </c>
      <c r="E19" s="4">
        <f t="shared" si="0"/>
        <v>-81.359305204489303</v>
      </c>
      <c r="F19" s="2">
        <f t="shared" si="6"/>
        <v>-2.7382853079548317</v>
      </c>
      <c r="G19" s="2">
        <f t="shared" si="1"/>
        <v>0.1260033155888185</v>
      </c>
      <c r="H19" s="2">
        <f t="shared" si="7"/>
        <v>352.86387033183661</v>
      </c>
      <c r="I19" s="2">
        <f t="shared" si="8"/>
        <v>352.62186872998609</v>
      </c>
      <c r="J19" s="2">
        <f t="shared" si="2"/>
        <v>0.96532494920982248</v>
      </c>
      <c r="K19" s="2">
        <f t="shared" si="3"/>
        <v>-0.83932163362100398</v>
      </c>
      <c r="L19" s="2">
        <f t="shared" si="4"/>
        <v>0.70446080466423089</v>
      </c>
      <c r="N19" s="20">
        <v>1.6799999999999999E-2</v>
      </c>
      <c r="O19" s="21">
        <v>68.84</v>
      </c>
    </row>
    <row r="20" spans="1:15" x14ac:dyDescent="0.25">
      <c r="A20" s="1">
        <v>42733</v>
      </c>
      <c r="B20">
        <v>364</v>
      </c>
      <c r="C20" s="2">
        <v>-3.3435741110787918</v>
      </c>
      <c r="D20" s="2">
        <f t="shared" si="5"/>
        <v>-80.074471580330737</v>
      </c>
      <c r="E20" s="4">
        <f t="shared" si="0"/>
        <v>-79.224825095040998</v>
      </c>
      <c r="F20" s="2">
        <f t="shared" si="6"/>
        <v>-3.3891715756709808</v>
      </c>
      <c r="G20" s="2">
        <f t="shared" si="1"/>
        <v>4.5597464592189052E-2</v>
      </c>
      <c r="H20" s="2">
        <f t="shared" si="7"/>
        <v>354.83517687000324</v>
      </c>
      <c r="I20" s="2">
        <f t="shared" si="8"/>
        <v>354.65981060719065</v>
      </c>
      <c r="J20" s="2">
        <f t="shared" si="2"/>
        <v>0.69952193476489422</v>
      </c>
      <c r="K20" s="2">
        <f t="shared" si="3"/>
        <v>-0.65392447017270516</v>
      </c>
      <c r="L20" s="2">
        <f t="shared" si="4"/>
        <v>0.42761721269065317</v>
      </c>
      <c r="N20" s="20">
        <v>1.67E-2</v>
      </c>
      <c r="O20" s="21">
        <v>69.25</v>
      </c>
    </row>
    <row r="21" spans="1:15" x14ac:dyDescent="0.25">
      <c r="A21" s="1">
        <v>42734</v>
      </c>
      <c r="B21">
        <v>365</v>
      </c>
      <c r="C21" s="2">
        <v>-4.4933810799027958</v>
      </c>
      <c r="D21" s="2">
        <f t="shared" si="5"/>
        <v>-79.088818311247394</v>
      </c>
      <c r="E21" s="4">
        <f t="shared" si="0"/>
        <v>-78.15923025058737</v>
      </c>
      <c r="F21" s="2">
        <f t="shared" si="6"/>
        <v>-3.7080520979236398</v>
      </c>
      <c r="G21" s="2">
        <f t="shared" si="1"/>
        <v>-0.78532898197915602</v>
      </c>
      <c r="H21" s="2">
        <f t="shared" si="7"/>
        <v>355.82083013908664</v>
      </c>
      <c r="I21" s="2">
        <f t="shared" si="8"/>
        <v>355.67886432505998</v>
      </c>
      <c r="J21" s="2">
        <f t="shared" si="2"/>
        <v>0.56629022769638016</v>
      </c>
      <c r="K21" s="2">
        <f t="shared" si="3"/>
        <v>-1.3516192096755362</v>
      </c>
      <c r="L21" s="2">
        <f t="shared" si="4"/>
        <v>1.8268744879639209</v>
      </c>
      <c r="N21" s="20">
        <v>1.66E-2</v>
      </c>
      <c r="O21" s="21">
        <v>69.814238260987949</v>
      </c>
    </row>
    <row r="22" spans="1:15" x14ac:dyDescent="0.25">
      <c r="A22" s="1">
        <v>42735</v>
      </c>
      <c r="B22">
        <v>366</v>
      </c>
      <c r="C22" s="2">
        <v>-4.5492104044668666</v>
      </c>
      <c r="D22" s="2">
        <f t="shared" si="5"/>
        <v>-78.103165042164051</v>
      </c>
      <c r="E22" s="4">
        <f t="shared" si="0"/>
        <v>-77.09487217087667</v>
      </c>
      <c r="F22" s="2">
        <f t="shared" si="6"/>
        <v>-4.0219992649690539</v>
      </c>
      <c r="G22" s="2">
        <f t="shared" si="1"/>
        <v>-0.52721113949781273</v>
      </c>
      <c r="H22" s="2">
        <f t="shared" si="7"/>
        <v>356.80648340816992</v>
      </c>
      <c r="I22" s="2">
        <f t="shared" si="8"/>
        <v>356.69796005519788</v>
      </c>
      <c r="J22" s="2">
        <f t="shared" si="2"/>
        <v>0.43289093706299553</v>
      </c>
      <c r="K22" s="2">
        <f t="shared" si="3"/>
        <v>-0.96010207656080826</v>
      </c>
      <c r="L22" s="2">
        <f t="shared" si="4"/>
        <v>0.92179599741637608</v>
      </c>
      <c r="N22" s="20">
        <v>1.6400000000000001E-2</v>
      </c>
      <c r="O22" s="21">
        <v>71.423510179079685</v>
      </c>
    </row>
    <row r="23" spans="1:15" x14ac:dyDescent="0.25">
      <c r="A23" s="1">
        <v>42736</v>
      </c>
      <c r="B23">
        <v>1</v>
      </c>
      <c r="C23" s="2">
        <v>-5.0601353544450243</v>
      </c>
      <c r="D23" s="2">
        <f t="shared" si="5"/>
        <v>-77.866608257584048</v>
      </c>
      <c r="E23" s="4">
        <f t="shared" si="0"/>
        <v>-76.83962167354737</v>
      </c>
      <c r="F23" s="2">
        <f t="shared" si="6"/>
        <v>-4.096566983415002</v>
      </c>
      <c r="G23" s="2">
        <f t="shared" si="1"/>
        <v>-0.96356837103002224</v>
      </c>
      <c r="H23" s="2">
        <f t="shared" si="7"/>
        <v>-2.9569598072500272</v>
      </c>
      <c r="I23" s="2">
        <f t="shared" si="8"/>
        <v>-3.0574518174843455</v>
      </c>
      <c r="J23" s="2">
        <f t="shared" si="2"/>
        <v>0.40085455605933068</v>
      </c>
      <c r="K23" s="2">
        <f t="shared" si="3"/>
        <v>-1.3644229270893529</v>
      </c>
      <c r="L23" s="2">
        <f t="shared" si="4"/>
        <v>1.8616499239670776</v>
      </c>
      <c r="N23" s="20">
        <v>1.6299999999999999E-2</v>
      </c>
      <c r="O23" s="21">
        <v>72.467870044283444</v>
      </c>
    </row>
    <row r="24" spans="1:15" x14ac:dyDescent="0.25">
      <c r="A24" s="1">
        <v>42741</v>
      </c>
      <c r="B24">
        <v>6</v>
      </c>
      <c r="C24" s="2">
        <v>-7.0704585861332241</v>
      </c>
      <c r="D24" s="2">
        <f t="shared" si="5"/>
        <v>-72.938341912167346</v>
      </c>
      <c r="E24" s="4">
        <f t="shared" si="0"/>
        <v>-71.541787542113426</v>
      </c>
      <c r="F24" s="2">
        <f t="shared" si="6"/>
        <v>-5.5707431935668836</v>
      </c>
      <c r="G24" s="2">
        <f t="shared" si="1"/>
        <v>-1.4997153925663405</v>
      </c>
      <c r="H24" s="2">
        <f t="shared" si="7"/>
        <v>1.971306538166685</v>
      </c>
      <c r="I24" s="2">
        <f t="shared" si="8"/>
        <v>2.0383177377936077</v>
      </c>
      <c r="J24" s="2">
        <f t="shared" si="2"/>
        <v>-0.2673022921406335</v>
      </c>
      <c r="K24" s="2">
        <f t="shared" si="3"/>
        <v>-1.2324131004257071</v>
      </c>
      <c r="L24" s="2">
        <f t="shared" si="4"/>
        <v>1.5188420501009039</v>
      </c>
      <c r="N24" s="20">
        <v>1.6199999999999999E-2</v>
      </c>
      <c r="O24" s="21">
        <v>73.672045846923311</v>
      </c>
    </row>
    <row r="25" spans="1:15" x14ac:dyDescent="0.25">
      <c r="A25" s="1">
        <v>42742</v>
      </c>
      <c r="B25">
        <v>7</v>
      </c>
      <c r="C25" s="2">
        <v>-7.7959187400456775</v>
      </c>
      <c r="D25" s="2">
        <f t="shared" si="5"/>
        <v>-71.952688643084002</v>
      </c>
      <c r="E25" s="4">
        <f t="shared" si="0"/>
        <v>-70.487357427207201</v>
      </c>
      <c r="F25" s="2">
        <f t="shared" si="6"/>
        <v>-5.8450885065445828</v>
      </c>
      <c r="G25" s="2">
        <f t="shared" si="1"/>
        <v>-1.9508302335010947</v>
      </c>
      <c r="H25" s="2">
        <f t="shared" si="7"/>
        <v>2.9569598072500272</v>
      </c>
      <c r="I25" s="2">
        <f t="shared" si="8"/>
        <v>3.0574518174843455</v>
      </c>
      <c r="J25" s="2">
        <f t="shared" si="2"/>
        <v>-0.40085455605933068</v>
      </c>
      <c r="K25" s="2">
        <f t="shared" si="3"/>
        <v>-1.5499756774417641</v>
      </c>
      <c r="L25" s="2">
        <f t="shared" si="4"/>
        <v>2.4024246006610555</v>
      </c>
      <c r="N25" s="20">
        <v>1.61E-2</v>
      </c>
      <c r="O25" s="21">
        <v>75.036037587001616</v>
      </c>
    </row>
    <row r="26" spans="1:15" x14ac:dyDescent="0.25">
      <c r="A26" s="1">
        <v>42743</v>
      </c>
      <c r="B26">
        <v>8</v>
      </c>
      <c r="C26" s="2">
        <v>-8.4797641134067376</v>
      </c>
      <c r="D26" s="2">
        <f t="shared" si="5"/>
        <v>-70.967035374000659</v>
      </c>
      <c r="E26" s="4">
        <f t="shared" si="0"/>
        <v>-69.434845228095156</v>
      </c>
      <c r="F26" s="2">
        <f t="shared" si="6"/>
        <v>-6.1117834074900941</v>
      </c>
      <c r="G26" s="2">
        <f t="shared" si="1"/>
        <v>-2.3679807059166436</v>
      </c>
      <c r="H26" s="2">
        <f t="shared" si="7"/>
        <v>3.94261307633337</v>
      </c>
      <c r="I26" s="2">
        <f t="shared" si="8"/>
        <v>4.0765561583441476</v>
      </c>
      <c r="J26" s="2">
        <f t="shared" si="2"/>
        <v>-0.53428819417041495</v>
      </c>
      <c r="K26" s="2">
        <f t="shared" si="3"/>
        <v>-1.8336925117462286</v>
      </c>
      <c r="L26" s="2">
        <f t="shared" si="4"/>
        <v>3.3624282276341928</v>
      </c>
      <c r="N26" s="20">
        <v>1.6E-2</v>
      </c>
      <c r="O26" s="21">
        <v>76.56</v>
      </c>
    </row>
    <row r="27" spans="1:15" x14ac:dyDescent="0.25">
      <c r="A27" s="1">
        <v>42748</v>
      </c>
      <c r="B27">
        <v>13</v>
      </c>
      <c r="C27" s="2">
        <v>-10.205209434483351</v>
      </c>
      <c r="D27" s="2">
        <f t="shared" si="5"/>
        <v>-66.038769028583943</v>
      </c>
      <c r="E27" s="4">
        <f t="shared" si="0"/>
        <v>-64.203801090057354</v>
      </c>
      <c r="F27" s="2">
        <f t="shared" si="6"/>
        <v>-7.3195396993858388</v>
      </c>
      <c r="G27" s="2">
        <f t="shared" si="1"/>
        <v>-2.8856697350975118</v>
      </c>
      <c r="H27" s="2">
        <f t="shared" si="7"/>
        <v>8.8708794217500824</v>
      </c>
      <c r="I27" s="2">
        <f t="shared" si="8"/>
        <v>9.1712857783191151</v>
      </c>
      <c r="J27" s="2">
        <f t="shared" si="2"/>
        <v>-1.1982968239872773</v>
      </c>
      <c r="K27" s="2">
        <f t="shared" si="3"/>
        <v>-1.6873729111102345</v>
      </c>
      <c r="L27" s="2">
        <f t="shared" si="4"/>
        <v>2.8472273411486273</v>
      </c>
    </row>
    <row r="28" spans="1:15" x14ac:dyDescent="0.25">
      <c r="A28" s="1">
        <v>42753</v>
      </c>
      <c r="B28">
        <v>18</v>
      </c>
      <c r="C28" s="2">
        <v>-12.708138920745125</v>
      </c>
      <c r="D28" s="2">
        <f t="shared" si="5"/>
        <v>-61.110502683167233</v>
      </c>
      <c r="E28" s="4">
        <f t="shared" si="0"/>
        <v>-59.031512729969322</v>
      </c>
      <c r="F28" s="2">
        <f t="shared" si="6"/>
        <v>-8.2929239130332206</v>
      </c>
      <c r="G28" s="2">
        <f t="shared" si="1"/>
        <v>-4.4152150077119039</v>
      </c>
      <c r="H28" s="2">
        <f t="shared" si="7"/>
        <v>13.799145767166795</v>
      </c>
      <c r="I28" s="2">
        <f t="shared" si="8"/>
        <v>14.26379421489751</v>
      </c>
      <c r="J28" s="2">
        <f t="shared" si="2"/>
        <v>-1.8534453316682267</v>
      </c>
      <c r="K28" s="2">
        <f t="shared" si="3"/>
        <v>-2.561769676043677</v>
      </c>
      <c r="L28" s="2">
        <f t="shared" si="4"/>
        <v>6.562663873096926</v>
      </c>
      <c r="N28" t="s">
        <v>37</v>
      </c>
      <c r="O28" s="24">
        <v>1.67E-2</v>
      </c>
    </row>
    <row r="29" spans="1:15" x14ac:dyDescent="0.25">
      <c r="A29" s="1">
        <v>42756</v>
      </c>
      <c r="B29">
        <v>21</v>
      </c>
      <c r="C29" s="2">
        <v>-12.529661437652459</v>
      </c>
      <c r="D29" s="2">
        <f t="shared" si="5"/>
        <v>-58.153542875917204</v>
      </c>
      <c r="E29" s="4">
        <f t="shared" si="0"/>
        <v>-55.959199556219225</v>
      </c>
      <c r="F29" s="2">
        <f t="shared" si="6"/>
        <v>-8.753059225388057</v>
      </c>
      <c r="G29" s="2">
        <f t="shared" si="1"/>
        <v>-3.7766022122644021</v>
      </c>
      <c r="H29" s="2">
        <f t="shared" si="7"/>
        <v>16.756105574416821</v>
      </c>
      <c r="I29" s="2">
        <f t="shared" si="8"/>
        <v>17.317726967424846</v>
      </c>
      <c r="J29" s="2">
        <f t="shared" si="2"/>
        <v>-2.2402626203090192</v>
      </c>
      <c r="K29" s="2">
        <f t="shared" si="3"/>
        <v>-1.5363395919553828</v>
      </c>
      <c r="L29" s="2">
        <f t="shared" si="4"/>
        <v>2.3603393418096323</v>
      </c>
    </row>
    <row r="30" spans="1:15" s="9" customFormat="1" x14ac:dyDescent="0.25">
      <c r="A30" s="1">
        <v>42757</v>
      </c>
      <c r="B30">
        <v>22</v>
      </c>
      <c r="C30" s="2">
        <v>-12.555234100015841</v>
      </c>
      <c r="D30" s="2">
        <f t="shared" si="5"/>
        <v>-57.16788960683386</v>
      </c>
      <c r="E30" s="4">
        <f t="shared" si="0"/>
        <v>-54.94052110225325</v>
      </c>
      <c r="F30" s="2">
        <f t="shared" si="6"/>
        <v>-8.8847940348921863</v>
      </c>
      <c r="G30" s="2">
        <f t="shared" si="1"/>
        <v>-3.6704400651236551</v>
      </c>
      <c r="H30" s="2">
        <f t="shared" si="7"/>
        <v>17.741758843500165</v>
      </c>
      <c r="I30" s="2">
        <f t="shared" si="8"/>
        <v>18.335384857090958</v>
      </c>
      <c r="J30" s="2">
        <f t="shared" si="2"/>
        <v>-2.3679264808053788</v>
      </c>
      <c r="K30" s="2">
        <f t="shared" si="3"/>
        <v>-1.3025135843182762</v>
      </c>
      <c r="L30" s="2">
        <f t="shared" si="4"/>
        <v>1.6965416373336433</v>
      </c>
      <c r="N30"/>
      <c r="O30"/>
    </row>
    <row r="31" spans="1:15" x14ac:dyDescent="0.25">
      <c r="A31" s="1">
        <v>42770</v>
      </c>
      <c r="B31">
        <v>35</v>
      </c>
      <c r="C31" s="2">
        <v>-14.483064002463703</v>
      </c>
      <c r="D31" s="2">
        <f t="shared" si="5"/>
        <v>-44.354397108750412</v>
      </c>
      <c r="E31" s="4">
        <f t="shared" si="0"/>
        <v>-41.955149053880803</v>
      </c>
      <c r="F31" s="2">
        <f t="shared" si="6"/>
        <v>-9.5704077534965037</v>
      </c>
      <c r="G31" s="2">
        <f t="shared" si="1"/>
        <v>-4.912656248967199</v>
      </c>
      <c r="H31" s="2">
        <f t="shared" si="7"/>
        <v>30.555251341583613</v>
      </c>
      <c r="I31" s="2">
        <f t="shared" si="8"/>
        <v>31.545582900019536</v>
      </c>
      <c r="J31" s="2">
        <f t="shared" si="2"/>
        <v>-3.9503530308801351</v>
      </c>
      <c r="K31" s="2">
        <f t="shared" si="3"/>
        <v>-0.96230321808706387</v>
      </c>
      <c r="L31" s="2">
        <f t="shared" si="4"/>
        <v>0.92602748354071918</v>
      </c>
    </row>
    <row r="32" spans="1:15" x14ac:dyDescent="0.25">
      <c r="A32" s="1">
        <v>42771</v>
      </c>
      <c r="B32">
        <v>36</v>
      </c>
      <c r="C32" s="2">
        <v>-14.313505161024937</v>
      </c>
      <c r="D32" s="2">
        <f t="shared" si="5"/>
        <v>-43.368743839667069</v>
      </c>
      <c r="E32" s="4">
        <f t="shared" si="0"/>
        <v>-40.976215101155312</v>
      </c>
      <c r="F32" s="2">
        <f t="shared" si="6"/>
        <v>-9.543604940323906</v>
      </c>
      <c r="G32" s="2">
        <f t="shared" si="1"/>
        <v>-4.7699002207010306</v>
      </c>
      <c r="H32" s="2">
        <f t="shared" si="7"/>
        <v>31.54090461066696</v>
      </c>
      <c r="I32" s="2">
        <f t="shared" si="8"/>
        <v>32.559946893284817</v>
      </c>
      <c r="J32" s="2">
        <f t="shared" si="2"/>
        <v>-4.0648778032402051</v>
      </c>
      <c r="K32" s="2">
        <f t="shared" si="3"/>
        <v>-0.7050224174608255</v>
      </c>
      <c r="L32" s="2">
        <f t="shared" si="4"/>
        <v>0.49705660912230648</v>
      </c>
    </row>
    <row r="33" spans="1:12" x14ac:dyDescent="0.25">
      <c r="A33" s="1">
        <v>42776</v>
      </c>
      <c r="B33">
        <v>41</v>
      </c>
      <c r="C33" s="2">
        <v>-15.122205122453714</v>
      </c>
      <c r="D33" s="2">
        <f t="shared" si="5"/>
        <v>-38.440477494250352</v>
      </c>
      <c r="E33" s="4">
        <f t="shared" si="0"/>
        <v>-36.123019575540987</v>
      </c>
      <c r="F33" s="2">
        <f t="shared" si="6"/>
        <v>-9.2441534707520407</v>
      </c>
      <c r="G33" s="2">
        <f t="shared" si="1"/>
        <v>-5.8780516517016732</v>
      </c>
      <c r="H33" s="2">
        <f t="shared" si="7"/>
        <v>36.469170956083673</v>
      </c>
      <c r="I33" s="2">
        <f t="shared" si="8"/>
        <v>37.627076593805874</v>
      </c>
      <c r="J33" s="2">
        <f t="shared" si="2"/>
        <v>-4.6187925715234641</v>
      </c>
      <c r="K33" s="2">
        <f t="shared" si="3"/>
        <v>-1.2592590801782091</v>
      </c>
      <c r="L33" s="2">
        <f t="shared" si="4"/>
        <v>1.5857334310112692</v>
      </c>
    </row>
    <row r="34" spans="1:12" x14ac:dyDescent="0.25">
      <c r="A34" s="1">
        <v>42777</v>
      </c>
      <c r="B34">
        <v>42</v>
      </c>
      <c r="C34" s="2">
        <v>-14.921884181242516</v>
      </c>
      <c r="D34" s="2">
        <f t="shared" si="5"/>
        <v>-37.454824225167016</v>
      </c>
      <c r="E34" s="4">
        <f t="shared" si="0"/>
        <v>-35.160473069035966</v>
      </c>
      <c r="F34" s="2">
        <f t="shared" si="6"/>
        <v>-9.151982451049065</v>
      </c>
      <c r="G34" s="2">
        <f t="shared" si="1"/>
        <v>-5.7699017301934514</v>
      </c>
      <c r="H34" s="2">
        <f t="shared" si="7"/>
        <v>37.454824225167016</v>
      </c>
      <c r="I34" s="2">
        <f t="shared" si="8"/>
        <v>38.639506945531835</v>
      </c>
      <c r="J34" s="2">
        <f t="shared" si="2"/>
        <v>-4.7256042031172836</v>
      </c>
      <c r="K34" s="2">
        <f t="shared" si="3"/>
        <v>-1.0442975270761679</v>
      </c>
      <c r="L34" s="2">
        <f t="shared" si="4"/>
        <v>1.0905573250573994</v>
      </c>
    </row>
    <row r="35" spans="1:12" x14ac:dyDescent="0.25">
      <c r="A35" s="1">
        <v>42778</v>
      </c>
      <c r="B35">
        <v>43</v>
      </c>
      <c r="C35" s="2">
        <v>-14.53909611916775</v>
      </c>
      <c r="D35" s="2">
        <f t="shared" si="5"/>
        <v>-36.469170956083673</v>
      </c>
      <c r="E35" s="4">
        <f t="shared" si="0"/>
        <v>-34.200543596618047</v>
      </c>
      <c r="F35" s="2">
        <f t="shared" si="6"/>
        <v>-9.0493722926052662</v>
      </c>
      <c r="G35" s="2">
        <f t="shared" si="1"/>
        <v>-5.4897238265624839</v>
      </c>
      <c r="H35" s="2">
        <f t="shared" si="7"/>
        <v>38.440477494250352</v>
      </c>
      <c r="I35" s="2">
        <f t="shared" si="8"/>
        <v>39.651586711384816</v>
      </c>
      <c r="J35" s="2">
        <f t="shared" si="2"/>
        <v>-4.8310173758272237</v>
      </c>
      <c r="K35" s="2">
        <f t="shared" si="3"/>
        <v>-0.65870645073526024</v>
      </c>
      <c r="L35" s="2">
        <f t="shared" si="4"/>
        <v>0.43389418824024384</v>
      </c>
    </row>
    <row r="36" spans="1:12" x14ac:dyDescent="0.25">
      <c r="A36" s="1">
        <v>42783</v>
      </c>
      <c r="B36">
        <v>48</v>
      </c>
      <c r="C36" s="2">
        <v>-13.588190780596806</v>
      </c>
      <c r="D36" s="2">
        <f t="shared" si="5"/>
        <v>-31.540904610666956</v>
      </c>
      <c r="E36" s="4">
        <f t="shared" si="0"/>
        <v>-29.438672859223097</v>
      </c>
      <c r="F36" s="2">
        <f t="shared" si="6"/>
        <v>-8.3856335791666439</v>
      </c>
      <c r="G36" s="2">
        <f t="shared" si="1"/>
        <v>-5.202557201430162</v>
      </c>
      <c r="H36" s="2">
        <f t="shared" si="7"/>
        <v>43.368743839667069</v>
      </c>
      <c r="I36" s="2">
        <f t="shared" si="8"/>
        <v>44.706456796630263</v>
      </c>
      <c r="J36" s="2">
        <f t="shared" si="2"/>
        <v>-5.3360295236204998</v>
      </c>
      <c r="K36" s="2">
        <f t="shared" si="3"/>
        <v>0.13347232219033778</v>
      </c>
      <c r="L36" s="2">
        <f t="shared" si="4"/>
        <v>1.7814860790881334E-2</v>
      </c>
    </row>
    <row r="37" spans="1:12" x14ac:dyDescent="0.25">
      <c r="A37" s="1">
        <v>42784</v>
      </c>
      <c r="B37">
        <v>49</v>
      </c>
      <c r="C37" s="2">
        <v>-13.558266423205964</v>
      </c>
      <c r="D37" s="2">
        <f t="shared" si="5"/>
        <v>-30.555251341583613</v>
      </c>
      <c r="E37" s="4">
        <f t="shared" si="0"/>
        <v>-28.493525153432682</v>
      </c>
      <c r="F37" s="2">
        <f t="shared" si="6"/>
        <v>-8.2240601411006686</v>
      </c>
      <c r="G37" s="2">
        <f t="shared" si="1"/>
        <v>-5.3342062821052956</v>
      </c>
      <c r="H37" s="2">
        <f t="shared" si="7"/>
        <v>44.354397108750405</v>
      </c>
      <c r="I37" s="2">
        <f t="shared" si="8"/>
        <v>45.716272609181416</v>
      </c>
      <c r="J37" s="2">
        <f t="shared" si="2"/>
        <v>-5.4324119684782737</v>
      </c>
      <c r="K37" s="2">
        <f t="shared" si="3"/>
        <v>9.8205686372978107E-2</v>
      </c>
      <c r="L37" s="2">
        <f t="shared" si="4"/>
        <v>9.6443568359877371E-3</v>
      </c>
    </row>
    <row r="38" spans="1:12" x14ac:dyDescent="0.25">
      <c r="A38" s="1">
        <v>42785</v>
      </c>
      <c r="B38">
        <v>50</v>
      </c>
      <c r="C38" s="2">
        <v>-13.870337928347361</v>
      </c>
      <c r="D38" s="2">
        <f t="shared" si="5"/>
        <v>-29.56959807250027</v>
      </c>
      <c r="E38" s="4">
        <f t="shared" si="0"/>
        <v>-27.550666306125315</v>
      </c>
      <c r="F38" s="2">
        <f t="shared" si="6"/>
        <v>-8.0533566304153332</v>
      </c>
      <c r="G38" s="2">
        <f t="shared" si="1"/>
        <v>-5.8169812979320277</v>
      </c>
      <c r="H38" s="2">
        <f t="shared" si="7"/>
        <v>45.340050377833755</v>
      </c>
      <c r="I38" s="2">
        <f t="shared" si="8"/>
        <v>46.725685398794042</v>
      </c>
      <c r="J38" s="2">
        <f t="shared" si="2"/>
        <v>-5.5271867872100078</v>
      </c>
      <c r="K38" s="2">
        <f t="shared" si="3"/>
        <v>-0.28979451072201989</v>
      </c>
      <c r="L38" s="2">
        <f t="shared" si="4"/>
        <v>8.3980858444614906E-2</v>
      </c>
    </row>
    <row r="39" spans="1:12" x14ac:dyDescent="0.25">
      <c r="A39" s="1">
        <v>42786</v>
      </c>
      <c r="B39">
        <v>51</v>
      </c>
      <c r="C39" s="2">
        <v>-13.012714253437029</v>
      </c>
      <c r="D39" s="2">
        <f t="shared" si="5"/>
        <v>-28.583944803416927</v>
      </c>
      <c r="E39" s="4">
        <f t="shared" si="0"/>
        <v>-26.610040781762098</v>
      </c>
      <c r="F39" s="2">
        <f t="shared" si="6"/>
        <v>-7.8737445739139966</v>
      </c>
      <c r="G39" s="2">
        <f t="shared" si="1"/>
        <v>-5.138969679523032</v>
      </c>
      <c r="H39" s="2">
        <f t="shared" si="7"/>
        <v>46.325703646917091</v>
      </c>
      <c r="I39" s="2">
        <f t="shared" si="8"/>
        <v>47.734688134258747</v>
      </c>
      <c r="J39" s="2">
        <f t="shared" si="2"/>
        <v>-5.6203259328863808</v>
      </c>
      <c r="K39" s="2">
        <f t="shared" si="3"/>
        <v>0.48135625336334886</v>
      </c>
      <c r="L39" s="2">
        <f t="shared" si="4"/>
        <v>0.2317038426520005</v>
      </c>
    </row>
    <row r="40" spans="1:12" x14ac:dyDescent="0.25">
      <c r="A40" s="1">
        <v>42787</v>
      </c>
      <c r="B40">
        <v>52</v>
      </c>
      <c r="C40" s="2">
        <v>-13.11194903984461</v>
      </c>
      <c r="D40" s="2">
        <f t="shared" si="5"/>
        <v>-27.598291534333583</v>
      </c>
      <c r="E40" s="4">
        <f t="shared" si="0"/>
        <v>-25.671591129545195</v>
      </c>
      <c r="F40" s="2">
        <f t="shared" si="6"/>
        <v>-7.6854531382140685</v>
      </c>
      <c r="G40" s="2">
        <f t="shared" si="1"/>
        <v>-5.4264959016305419</v>
      </c>
      <c r="H40" s="2">
        <f t="shared" si="7"/>
        <v>47.311356916000435</v>
      </c>
      <c r="I40" s="2">
        <f t="shared" si="8"/>
        <v>48.743273905714446</v>
      </c>
      <c r="J40" s="2">
        <f t="shared" si="2"/>
        <v>-5.7118018426265271</v>
      </c>
      <c r="K40" s="2">
        <f t="shared" si="3"/>
        <v>0.28530594099598527</v>
      </c>
      <c r="L40" s="2">
        <f t="shared" si="4"/>
        <v>8.1399479967604632E-2</v>
      </c>
    </row>
    <row r="41" spans="1:12" x14ac:dyDescent="0.25">
      <c r="A41" s="1">
        <v>42788</v>
      </c>
      <c r="B41">
        <v>53</v>
      </c>
      <c r="C41" s="2">
        <v>-13.01306397087712</v>
      </c>
      <c r="D41" s="2">
        <f t="shared" si="5"/>
        <v>-26.612638265250247</v>
      </c>
      <c r="E41" s="4">
        <f t="shared" si="0"/>
        <v>-24.73525806396324</v>
      </c>
      <c r="F41" s="2">
        <f t="shared" si="6"/>
        <v>-7.4887188084578682</v>
      </c>
      <c r="G41" s="2">
        <f t="shared" si="1"/>
        <v>-5.5243451624192517</v>
      </c>
      <c r="H41" s="2">
        <f t="shared" si="7"/>
        <v>48.297010185083785</v>
      </c>
      <c r="I41" s="2">
        <f t="shared" si="8"/>
        <v>49.751435926693141</v>
      </c>
      <c r="J41" s="2">
        <f t="shared" si="2"/>
        <v>-5.8015874457547714</v>
      </c>
      <c r="K41" s="2">
        <f t="shared" si="3"/>
        <v>0.2772422833355197</v>
      </c>
      <c r="L41" s="2">
        <f t="shared" si="4"/>
        <v>7.6863283669092591E-2</v>
      </c>
    </row>
    <row r="42" spans="1:12" x14ac:dyDescent="0.25">
      <c r="A42" s="1">
        <v>42792</v>
      </c>
      <c r="B42">
        <v>56</v>
      </c>
      <c r="C42" s="2">
        <v>-13.33304212196817</v>
      </c>
      <c r="D42" s="2">
        <f t="shared" si="5"/>
        <v>-23.65567845800021</v>
      </c>
      <c r="E42" s="4">
        <f t="shared" si="0"/>
        <v>-21.938339671826782</v>
      </c>
      <c r="F42" s="2">
        <f t="shared" si="6"/>
        <v>-6.8503264600823739</v>
      </c>
      <c r="G42" s="2">
        <f t="shared" si="1"/>
        <v>-6.4827156618857957</v>
      </c>
      <c r="H42" s="2">
        <f t="shared" si="7"/>
        <v>51.253969992333801</v>
      </c>
      <c r="I42" s="2">
        <f t="shared" si="8"/>
        <v>52.773313514898632</v>
      </c>
      <c r="J42" s="2">
        <f t="shared" si="2"/>
        <v>-6.0605392589843694</v>
      </c>
      <c r="K42" s="2">
        <f t="shared" si="3"/>
        <v>-0.42217640290142633</v>
      </c>
      <c r="L42" s="2">
        <f t="shared" si="4"/>
        <v>0.17823291516678746</v>
      </c>
    </row>
    <row r="43" spans="1:12" x14ac:dyDescent="0.25">
      <c r="A43" s="1">
        <v>42792</v>
      </c>
      <c r="B43">
        <v>57</v>
      </c>
      <c r="C43" s="2">
        <v>-13.064793186540191</v>
      </c>
      <c r="D43" s="2">
        <f t="shared" si="5"/>
        <v>-22.670025188916881</v>
      </c>
      <c r="E43" s="4">
        <f t="shared" si="0"/>
        <v>-21.009846160000272</v>
      </c>
      <c r="F43" s="2">
        <f t="shared" si="6"/>
        <v>-6.6223207801659747</v>
      </c>
      <c r="G43" s="2">
        <f t="shared" si="1"/>
        <v>-6.4424724063742165</v>
      </c>
      <c r="H43" s="2">
        <f t="shared" si="7"/>
        <v>52.239623261417151</v>
      </c>
      <c r="I43" s="2">
        <f t="shared" si="8"/>
        <v>53.779715206660008</v>
      </c>
      <c r="J43" s="2">
        <f t="shared" si="2"/>
        <v>-6.1433030502762156</v>
      </c>
      <c r="K43" s="2">
        <f t="shared" si="3"/>
        <v>-0.29916935609800088</v>
      </c>
      <c r="L43" s="2">
        <f t="shared" si="4"/>
        <v>8.9502303628092458E-2</v>
      </c>
    </row>
    <row r="44" spans="1:12" x14ac:dyDescent="0.25">
      <c r="A44" s="1">
        <v>42799</v>
      </c>
      <c r="B44">
        <v>64</v>
      </c>
      <c r="C44" s="2">
        <v>-11.653279188509696</v>
      </c>
      <c r="D44" s="2">
        <f t="shared" si="5"/>
        <v>-15.770452305333478</v>
      </c>
      <c r="E44" s="4">
        <f t="shared" si="0"/>
        <v>-14.556729388597098</v>
      </c>
      <c r="F44" s="2">
        <f t="shared" si="6"/>
        <v>-4.8414432135744798</v>
      </c>
      <c r="G44" s="2">
        <f t="shared" si="1"/>
        <v>-6.8118359749352164</v>
      </c>
      <c r="H44" s="2">
        <f t="shared" si="7"/>
        <v>59.13919614500054</v>
      </c>
      <c r="I44" s="2">
        <f t="shared" si="8"/>
        <v>60.811439054249952</v>
      </c>
      <c r="J44" s="2">
        <f t="shared" si="2"/>
        <v>-6.6704426296929471</v>
      </c>
      <c r="K44" s="2">
        <f t="shared" si="3"/>
        <v>-0.14139334524226932</v>
      </c>
      <c r="L44" s="2">
        <f t="shared" si="4"/>
        <v>1.9992078078799564E-2</v>
      </c>
    </row>
    <row r="45" spans="1:12" x14ac:dyDescent="0.25">
      <c r="A45" s="1">
        <v>42806</v>
      </c>
      <c r="B45">
        <v>71</v>
      </c>
      <c r="C45" s="2">
        <v>-9.958794243659959</v>
      </c>
      <c r="D45" s="2">
        <f t="shared" si="5"/>
        <v>-8.8708794217500895</v>
      </c>
      <c r="E45" s="4">
        <f t="shared" si="0"/>
        <v>-8.1666325330509064</v>
      </c>
      <c r="F45" s="2">
        <f t="shared" si="6"/>
        <v>-2.8091842651712566</v>
      </c>
      <c r="G45" s="2">
        <f t="shared" si="1"/>
        <v>-7.1496099784887024</v>
      </c>
      <c r="H45" s="2">
        <f t="shared" si="7"/>
        <v>66.038769028583943</v>
      </c>
      <c r="I45" s="2">
        <f t="shared" si="8"/>
        <v>67.81894292976564</v>
      </c>
      <c r="J45" s="2">
        <f t="shared" si="2"/>
        <v>-7.1009706861541408</v>
      </c>
      <c r="K45" s="2">
        <f t="shared" si="3"/>
        <v>-4.8639292334561546E-2</v>
      </c>
      <c r="L45" s="2">
        <f t="shared" si="4"/>
        <v>2.3657807588069375E-3</v>
      </c>
    </row>
    <row r="46" spans="1:12" x14ac:dyDescent="0.25">
      <c r="A46" s="1">
        <v>42807</v>
      </c>
      <c r="B46">
        <v>72</v>
      </c>
      <c r="C46" s="2">
        <v>-9.9460661996152329</v>
      </c>
      <c r="D46" s="2">
        <f t="shared" si="5"/>
        <v>-7.8852261526667462</v>
      </c>
      <c r="E46" s="4">
        <f t="shared" si="0"/>
        <v>-7.2573583750615436</v>
      </c>
      <c r="F46" s="2">
        <f t="shared" si="6"/>
        <v>-2.5045141267354345</v>
      </c>
      <c r="G46" s="2">
        <f t="shared" si="1"/>
        <v>-7.4415520728797979</v>
      </c>
      <c r="H46" s="2">
        <f t="shared" si="7"/>
        <v>67.024422297667286</v>
      </c>
      <c r="I46" s="2">
        <f t="shared" si="8"/>
        <v>68.817942047741909</v>
      </c>
      <c r="J46" s="2">
        <f t="shared" si="2"/>
        <v>-7.1542062052838142</v>
      </c>
      <c r="K46" s="2">
        <f t="shared" si="3"/>
        <v>-0.28734586759598368</v>
      </c>
      <c r="L46" s="2">
        <f t="shared" si="4"/>
        <v>8.256764762448858E-2</v>
      </c>
    </row>
    <row r="47" spans="1:12" x14ac:dyDescent="0.25">
      <c r="A47" s="1">
        <v>42811</v>
      </c>
      <c r="B47">
        <v>76</v>
      </c>
      <c r="C47" s="2">
        <v>-8.5566908464861733</v>
      </c>
      <c r="D47" s="2">
        <f t="shared" si="5"/>
        <v>-3.9426130763333731</v>
      </c>
      <c r="E47" s="4">
        <f t="shared" si="0"/>
        <v>-3.6260329105510283</v>
      </c>
      <c r="F47" s="2">
        <f t="shared" si="6"/>
        <v>-1.2628128496581068</v>
      </c>
      <c r="G47" s="2">
        <f t="shared" si="1"/>
        <v>-7.2938779968280665</v>
      </c>
      <c r="H47" s="2">
        <f t="shared" si="7"/>
        <v>70.967035374000659</v>
      </c>
      <c r="I47" s="2">
        <f t="shared" si="8"/>
        <v>72.808593783587114</v>
      </c>
      <c r="J47" s="2">
        <f t="shared" si="2"/>
        <v>-7.3458285590152208</v>
      </c>
      <c r="K47" s="2">
        <f t="shared" si="3"/>
        <v>5.1950562187154325E-2</v>
      </c>
      <c r="L47" s="2">
        <f t="shared" si="4"/>
        <v>2.6988609115613888E-3</v>
      </c>
    </row>
    <row r="48" spans="1:12" x14ac:dyDescent="0.25">
      <c r="A48" s="1">
        <v>42812</v>
      </c>
      <c r="B48">
        <v>77</v>
      </c>
      <c r="C48" s="2">
        <v>-8.1240622301574401</v>
      </c>
      <c r="D48" s="2">
        <f t="shared" si="5"/>
        <v>-2.9569598072500298</v>
      </c>
      <c r="E48" s="4">
        <f t="shared" si="0"/>
        <v>-2.7192347379034927</v>
      </c>
      <c r="F48" s="2">
        <f t="shared" si="6"/>
        <v>-0.94826620459560529</v>
      </c>
      <c r="G48" s="2">
        <f t="shared" si="1"/>
        <v>-7.1757960255618345</v>
      </c>
      <c r="H48" s="2">
        <f t="shared" si="7"/>
        <v>71.952688643084002</v>
      </c>
      <c r="I48" s="2">
        <f t="shared" si="8"/>
        <v>73.804902762769203</v>
      </c>
      <c r="J48" s="2">
        <f t="shared" si="2"/>
        <v>-7.3883333306002461</v>
      </c>
      <c r="K48" s="2">
        <f t="shared" si="3"/>
        <v>0.21253730503841162</v>
      </c>
      <c r="L48" s="2">
        <f t="shared" si="4"/>
        <v>4.5172106032990829E-2</v>
      </c>
    </row>
    <row r="49" spans="1:12" x14ac:dyDescent="0.25">
      <c r="A49" s="1">
        <v>42813</v>
      </c>
      <c r="B49">
        <v>78</v>
      </c>
      <c r="C49" s="2">
        <v>-7.8176794545536081</v>
      </c>
      <c r="D49" s="2">
        <f t="shared" si="5"/>
        <v>-1.9713065381666866</v>
      </c>
      <c r="E49" s="4">
        <f t="shared" si="0"/>
        <v>-1.8126850368515053</v>
      </c>
      <c r="F49" s="2">
        <f t="shared" si="6"/>
        <v>-0.63272842629878401</v>
      </c>
      <c r="G49" s="2">
        <f t="shared" si="1"/>
        <v>-7.1849510282548241</v>
      </c>
      <c r="H49" s="2">
        <f t="shared" si="7"/>
        <v>72.938341912167346</v>
      </c>
      <c r="I49" s="2">
        <f t="shared" si="8"/>
        <v>74.800663611981207</v>
      </c>
      <c r="J49" s="2">
        <f t="shared" si="2"/>
        <v>-7.4286516557672044</v>
      </c>
      <c r="K49" s="2">
        <f t="shared" si="3"/>
        <v>0.24370062751238031</v>
      </c>
      <c r="L49" s="2">
        <f t="shared" si="4"/>
        <v>5.9389995849927935E-2</v>
      </c>
    </row>
    <row r="50" spans="1:12" x14ac:dyDescent="0.25">
      <c r="A50" s="1">
        <v>42814</v>
      </c>
      <c r="B50">
        <v>79</v>
      </c>
      <c r="C50" s="2">
        <v>-7.5849239901650289</v>
      </c>
      <c r="D50" s="2">
        <f t="shared" si="5"/>
        <v>-0.98565326908334328</v>
      </c>
      <c r="E50" s="4">
        <f t="shared" si="0"/>
        <v>-0.90630107136726645</v>
      </c>
      <c r="F50" s="2">
        <f t="shared" si="6"/>
        <v>-0.31652954213615131</v>
      </c>
      <c r="G50" s="2">
        <f t="shared" si="1"/>
        <v>-7.2683944480288778</v>
      </c>
      <c r="H50" s="2">
        <f t="shared" si="7"/>
        <v>73.923995181250675</v>
      </c>
      <c r="I50" s="2">
        <f t="shared" si="8"/>
        <v>75.79587334006375</v>
      </c>
      <c r="J50" s="2">
        <f t="shared" si="2"/>
        <v>-7.4667716030216855</v>
      </c>
      <c r="K50" s="2">
        <f t="shared" si="3"/>
        <v>0.19837715499280772</v>
      </c>
      <c r="L50" s="2">
        <f t="shared" si="4"/>
        <v>3.9353495623040462E-2</v>
      </c>
    </row>
    <row r="51" spans="1:12" x14ac:dyDescent="0.25">
      <c r="A51" s="1">
        <v>42815</v>
      </c>
      <c r="B51">
        <v>80</v>
      </c>
      <c r="C51" s="2">
        <v>-6.9928669755452351</v>
      </c>
      <c r="D51" s="2">
        <f t="shared" si="5"/>
        <v>0</v>
      </c>
      <c r="E51" s="4">
        <f t="shared" si="0"/>
        <v>0</v>
      </c>
      <c r="F51" s="2">
        <f t="shared" si="6"/>
        <v>0</v>
      </c>
      <c r="G51" s="2">
        <f t="shared" si="1"/>
        <v>-6.9928669755452351</v>
      </c>
      <c r="H51" s="2">
        <f t="shared" si="7"/>
        <v>74.909648450334032</v>
      </c>
      <c r="I51" s="2">
        <f t="shared" si="8"/>
        <v>76.79052911895208</v>
      </c>
      <c r="J51" s="2">
        <f t="shared" si="2"/>
        <v>-7.5026818914404112</v>
      </c>
      <c r="K51" s="2">
        <f t="shared" si="3"/>
        <v>0.50981491589517614</v>
      </c>
      <c r="L51" s="2">
        <f t="shared" si="4"/>
        <v>0.25991124846920549</v>
      </c>
    </row>
    <row r="52" spans="1:12" x14ac:dyDescent="0.25">
      <c r="A52" s="1">
        <v>42821</v>
      </c>
      <c r="B52">
        <v>86</v>
      </c>
      <c r="C52" s="2">
        <v>-6.0956270284335607</v>
      </c>
      <c r="D52" s="2">
        <f t="shared" si="5"/>
        <v>5.9139196145000597</v>
      </c>
      <c r="E52" s="4">
        <f t="shared" si="0"/>
        <v>5.4407047697328776</v>
      </c>
      <c r="F52" s="2">
        <f t="shared" si="6"/>
        <v>1.8876160012873742</v>
      </c>
      <c r="G52" s="2">
        <f t="shared" si="1"/>
        <v>-7.9832430297209349</v>
      </c>
      <c r="H52" s="2">
        <f t="shared" si="7"/>
        <v>80.823568064834078</v>
      </c>
      <c r="I52" s="2">
        <f t="shared" si="8"/>
        <v>82.746693238172412</v>
      </c>
      <c r="J52" s="2">
        <f t="shared" si="2"/>
        <v>-7.6711918271667638</v>
      </c>
      <c r="K52" s="2">
        <f t="shared" si="3"/>
        <v>-0.31205120255417107</v>
      </c>
      <c r="L52" s="2">
        <f t="shared" si="4"/>
        <v>9.7375953015504307E-2</v>
      </c>
    </row>
    <row r="53" spans="1:12" x14ac:dyDescent="0.25">
      <c r="A53" s="1">
        <v>42822</v>
      </c>
      <c r="B53">
        <v>87</v>
      </c>
      <c r="C53" s="2">
        <v>-5.6177707126014376</v>
      </c>
      <c r="D53" s="2">
        <f t="shared" si="5"/>
        <v>6.8995728835834029</v>
      </c>
      <c r="E53" s="4">
        <f t="shared" si="0"/>
        <v>6.3487429233284614</v>
      </c>
      <c r="F53" s="2">
        <f t="shared" si="6"/>
        <v>2.19721646195877</v>
      </c>
      <c r="G53" s="2">
        <f t="shared" si="1"/>
        <v>-7.8149871745602075</v>
      </c>
      <c r="H53" s="2">
        <f t="shared" si="7"/>
        <v>81.809221333917421</v>
      </c>
      <c r="I53" s="2">
        <f t="shared" si="8"/>
        <v>83.737406050307186</v>
      </c>
      <c r="J53" s="2">
        <f t="shared" si="2"/>
        <v>-7.6913739379536343</v>
      </c>
      <c r="K53" s="2">
        <f t="shared" si="3"/>
        <v>-0.1236132366065732</v>
      </c>
      <c r="L53" s="2">
        <f t="shared" si="4"/>
        <v>1.5280232264352647E-2</v>
      </c>
    </row>
    <row r="54" spans="1:12" x14ac:dyDescent="0.25">
      <c r="A54" s="1">
        <v>42823</v>
      </c>
      <c r="B54">
        <v>88</v>
      </c>
      <c r="C54" s="2">
        <v>-5.3561573370763229</v>
      </c>
      <c r="D54" s="2">
        <f t="shared" si="5"/>
        <v>7.8852261526667462</v>
      </c>
      <c r="E54" s="4">
        <f t="shared" si="0"/>
        <v>7.2573583750615436</v>
      </c>
      <c r="F54" s="2">
        <f t="shared" si="6"/>
        <v>2.5045141267354345</v>
      </c>
      <c r="G54" s="2">
        <f t="shared" si="1"/>
        <v>-7.860671463811757</v>
      </c>
      <c r="H54" s="2">
        <f t="shared" si="7"/>
        <v>82.794874603000764</v>
      </c>
      <c r="I54" s="2">
        <f t="shared" si="8"/>
        <v>84.727548250319046</v>
      </c>
      <c r="J54" s="2">
        <f t="shared" si="2"/>
        <v>-7.7092799228208477</v>
      </c>
      <c r="K54" s="2">
        <f t="shared" si="3"/>
        <v>-0.15139154099090923</v>
      </c>
      <c r="L54" s="2">
        <f t="shared" si="4"/>
        <v>2.2919398683602151E-2</v>
      </c>
    </row>
    <row r="55" spans="1:12" x14ac:dyDescent="0.25">
      <c r="A55" s="1">
        <v>42827</v>
      </c>
      <c r="B55">
        <v>92</v>
      </c>
      <c r="C55" s="2">
        <v>-3.9526857966498303</v>
      </c>
      <c r="D55" s="2">
        <f t="shared" si="5"/>
        <v>11.827839229000105</v>
      </c>
      <c r="E55" s="4">
        <f t="shared" si="0"/>
        <v>10.899214556987422</v>
      </c>
      <c r="F55" s="2">
        <f t="shared" si="6"/>
        <v>3.70420921800073</v>
      </c>
      <c r="G55" s="2">
        <f t="shared" si="1"/>
        <v>-7.6568950146505603</v>
      </c>
      <c r="H55" s="2">
        <f t="shared" si="7"/>
        <v>86.737487679334137</v>
      </c>
      <c r="I55" s="2">
        <f t="shared" si="8"/>
        <v>88.682386901588188</v>
      </c>
      <c r="J55" s="2">
        <f t="shared" si="2"/>
        <v>-7.7580467591297335</v>
      </c>
      <c r="K55" s="2">
        <f t="shared" si="3"/>
        <v>0.10115174447917319</v>
      </c>
      <c r="L55" s="2">
        <f t="shared" si="4"/>
        <v>1.0231675411179943E-2</v>
      </c>
    </row>
    <row r="56" spans="1:12" x14ac:dyDescent="0.25">
      <c r="A56" s="1">
        <v>42831</v>
      </c>
      <c r="B56">
        <v>96</v>
      </c>
      <c r="C56" s="2">
        <v>-2.6457948701756879</v>
      </c>
      <c r="D56" s="2">
        <f t="shared" si="5"/>
        <v>15.770452305333478</v>
      </c>
      <c r="E56" s="4">
        <f t="shared" si="0"/>
        <v>14.556729388597098</v>
      </c>
      <c r="F56" s="2">
        <f t="shared" si="6"/>
        <v>4.8414432135744798</v>
      </c>
      <c r="G56" s="2">
        <f t="shared" si="1"/>
        <v>-7.4872380837501673</v>
      </c>
      <c r="H56" s="2">
        <f t="shared" si="7"/>
        <v>90.68010075566751</v>
      </c>
      <c r="I56" s="2">
        <f t="shared" si="8"/>
        <v>92.628020023221865</v>
      </c>
      <c r="J56" s="2">
        <f t="shared" si="2"/>
        <v>-7.7700934772251262</v>
      </c>
      <c r="K56" s="2">
        <f t="shared" si="3"/>
        <v>0.28285539347495892</v>
      </c>
      <c r="L56" s="2">
        <f t="shared" si="4"/>
        <v>8.0007173617873836E-2</v>
      </c>
    </row>
    <row r="57" spans="1:12" x14ac:dyDescent="0.25">
      <c r="A57" s="1">
        <v>42833</v>
      </c>
      <c r="B57">
        <v>98</v>
      </c>
      <c r="C57" s="2">
        <v>-2.5081730868785801</v>
      </c>
      <c r="D57" s="2">
        <f t="shared" si="5"/>
        <v>17.741758843500165</v>
      </c>
      <c r="E57" s="4">
        <f t="shared" si="0"/>
        <v>16.392916779000373</v>
      </c>
      <c r="F57" s="2">
        <f t="shared" si="6"/>
        <v>5.380422639555956</v>
      </c>
      <c r="G57" s="2">
        <f t="shared" si="1"/>
        <v>-7.8885957264345361</v>
      </c>
      <c r="H57" s="2">
        <f t="shared" si="7"/>
        <v>92.651407293834183</v>
      </c>
      <c r="I57" s="2">
        <f t="shared" si="8"/>
        <v>94.597378338167374</v>
      </c>
      <c r="J57" s="2">
        <f t="shared" si="2"/>
        <v>-7.7623221713013733</v>
      </c>
      <c r="K57" s="2">
        <f t="shared" si="3"/>
        <v>-0.12627355513316285</v>
      </c>
      <c r="L57" s="2">
        <f t="shared" si="4"/>
        <v>1.5945010725967917E-2</v>
      </c>
    </row>
    <row r="58" spans="1:12" x14ac:dyDescent="0.25">
      <c r="A58" s="1">
        <v>42834</v>
      </c>
      <c r="B58">
        <v>99</v>
      </c>
      <c r="C58" s="2">
        <v>-2.4464485186142757</v>
      </c>
      <c r="D58" s="2">
        <f t="shared" si="5"/>
        <v>18.727412112583508</v>
      </c>
      <c r="E58" s="4">
        <f t="shared" si="0"/>
        <v>17.313132767618821</v>
      </c>
      <c r="F58" s="2">
        <f t="shared" si="6"/>
        <v>5.64144669459598</v>
      </c>
      <c r="G58" s="2">
        <f t="shared" si="1"/>
        <v>-8.0878952132102562</v>
      </c>
      <c r="H58" s="2">
        <f t="shared" si="7"/>
        <v>93.637060562917526</v>
      </c>
      <c r="I58" s="2">
        <f t="shared" si="8"/>
        <v>95.581193495364346</v>
      </c>
      <c r="J58" s="2">
        <f t="shared" si="2"/>
        <v>-7.7549900906465954</v>
      </c>
      <c r="K58" s="2">
        <f t="shared" si="3"/>
        <v>-0.33290512256366078</v>
      </c>
      <c r="L58" s="2">
        <f t="shared" si="4"/>
        <v>0.11082582062912601</v>
      </c>
    </row>
    <row r="59" spans="1:12" x14ac:dyDescent="0.25">
      <c r="A59" s="1">
        <v>42836</v>
      </c>
      <c r="B59">
        <v>101</v>
      </c>
      <c r="C59" s="2">
        <v>-1.3539741012176731</v>
      </c>
      <c r="D59" s="2">
        <f t="shared" si="5"/>
        <v>20.698718650750195</v>
      </c>
      <c r="E59" s="4">
        <f t="shared" si="0"/>
        <v>19.158176603053334</v>
      </c>
      <c r="F59" s="2">
        <f t="shared" si="6"/>
        <v>6.1450984728074198</v>
      </c>
      <c r="G59" s="2">
        <f t="shared" si="1"/>
        <v>-7.4990725740250932</v>
      </c>
      <c r="H59" s="2">
        <f t="shared" si="7"/>
        <v>95.608367101084212</v>
      </c>
      <c r="I59" s="2">
        <f t="shared" si="8"/>
        <v>97.547098528829068</v>
      </c>
      <c r="J59" s="2">
        <f t="shared" si="2"/>
        <v>-7.733443922306348</v>
      </c>
      <c r="K59" s="2">
        <f t="shared" si="3"/>
        <v>0.23437134828125483</v>
      </c>
      <c r="L59" s="2">
        <f t="shared" si="4"/>
        <v>5.4929928895173251E-2</v>
      </c>
    </row>
    <row r="60" spans="1:12" x14ac:dyDescent="0.25">
      <c r="A60" s="1">
        <v>42839</v>
      </c>
      <c r="B60">
        <v>104</v>
      </c>
      <c r="C60" s="2">
        <v>-0.81146246916416076</v>
      </c>
      <c r="D60" s="2">
        <f t="shared" si="5"/>
        <v>23.65567845800021</v>
      </c>
      <c r="E60" s="4">
        <f t="shared" si="0"/>
        <v>21.938339671826782</v>
      </c>
      <c r="F60" s="2">
        <f t="shared" si="6"/>
        <v>6.8503264600823739</v>
      </c>
      <c r="G60" s="2">
        <f t="shared" si="1"/>
        <v>-7.6617889292465344</v>
      </c>
      <c r="H60" s="2">
        <f t="shared" si="7"/>
        <v>98.565326908334242</v>
      </c>
      <c r="I60" s="2">
        <f t="shared" si="8"/>
        <v>100.49165613903929</v>
      </c>
      <c r="J60" s="2">
        <f t="shared" si="2"/>
        <v>-7.6839725546129447</v>
      </c>
      <c r="K60" s="2">
        <f t="shared" si="3"/>
        <v>2.2183625366410276E-2</v>
      </c>
      <c r="L60" s="2">
        <f t="shared" si="4"/>
        <v>4.9211323439724139E-4</v>
      </c>
    </row>
    <row r="61" spans="1:12" x14ac:dyDescent="0.25">
      <c r="A61" s="1">
        <v>42840</v>
      </c>
      <c r="B61">
        <v>105</v>
      </c>
      <c r="C61" s="2">
        <v>-0.64931102572581068</v>
      </c>
      <c r="D61" s="2">
        <f t="shared" si="5"/>
        <v>24.641331727083553</v>
      </c>
      <c r="E61" s="4">
        <f t="shared" si="0"/>
        <v>22.868695852725217</v>
      </c>
      <c r="F61" s="2">
        <f t="shared" si="6"/>
        <v>7.0709021027036121</v>
      </c>
      <c r="G61" s="2">
        <f t="shared" si="1"/>
        <v>-7.7202131284294229</v>
      </c>
      <c r="H61" s="2">
        <f t="shared" si="7"/>
        <v>99.550980177417586</v>
      </c>
      <c r="I61" s="2">
        <f t="shared" si="8"/>
        <v>101.47203341591533</v>
      </c>
      <c r="J61" s="2">
        <f t="shared" si="2"/>
        <v>-7.6629270455311849</v>
      </c>
      <c r="K61" s="2">
        <f t="shared" si="3"/>
        <v>-5.7286082898238E-2</v>
      </c>
      <c r="L61" s="2">
        <f t="shared" si="4"/>
        <v>3.2816952938237963E-3</v>
      </c>
    </row>
    <row r="62" spans="1:12" x14ac:dyDescent="0.25">
      <c r="A62" s="1">
        <v>42841</v>
      </c>
      <c r="B62">
        <v>106</v>
      </c>
      <c r="C62" s="2">
        <v>0</v>
      </c>
      <c r="D62" s="2">
        <f t="shared" si="5"/>
        <v>25.626984996166897</v>
      </c>
      <c r="E62" s="4">
        <f t="shared" si="0"/>
        <v>23.800980544256145</v>
      </c>
      <c r="F62" s="2">
        <f t="shared" si="6"/>
        <v>7.2837850713337469</v>
      </c>
      <c r="G62" s="2">
        <f t="shared" si="1"/>
        <v>-7.2837850713337469</v>
      </c>
      <c r="H62" s="2">
        <f t="shared" si="7"/>
        <v>100.53663344650093</v>
      </c>
      <c r="I62" s="2">
        <f t="shared" si="8"/>
        <v>102.45184219110307</v>
      </c>
      <c r="J62" s="2">
        <f t="shared" si="2"/>
        <v>-7.6396138288838813</v>
      </c>
      <c r="K62" s="2">
        <f t="shared" si="3"/>
        <v>0.35582875755013443</v>
      </c>
      <c r="L62" s="2">
        <f t="shared" si="4"/>
        <v>0.12661410469967235</v>
      </c>
    </row>
    <row r="63" spans="1:12" x14ac:dyDescent="0.25">
      <c r="A63" s="1">
        <v>42845</v>
      </c>
      <c r="B63">
        <v>110</v>
      </c>
      <c r="C63" s="2">
        <v>0.82747161875248587</v>
      </c>
      <c r="D63" s="2">
        <f t="shared" si="5"/>
        <v>29.56959807250027</v>
      </c>
      <c r="E63" s="4">
        <f t="shared" si="0"/>
        <v>27.550666306125315</v>
      </c>
      <c r="F63" s="2">
        <f t="shared" si="6"/>
        <v>8.0533566304153332</v>
      </c>
      <c r="G63" s="2">
        <f t="shared" si="1"/>
        <v>-7.2258850116628475</v>
      </c>
      <c r="H63" s="2">
        <f t="shared" si="7"/>
        <v>104.4792465228343</v>
      </c>
      <c r="I63" s="2">
        <f t="shared" si="8"/>
        <v>106.36542937893468</v>
      </c>
      <c r="J63" s="2">
        <f t="shared" si="2"/>
        <v>-7.5238318913699214</v>
      </c>
      <c r="K63" s="2">
        <f t="shared" si="3"/>
        <v>0.2979468797070739</v>
      </c>
      <c r="L63" s="2">
        <f t="shared" si="4"/>
        <v>8.8772343127181561E-2</v>
      </c>
    </row>
    <row r="64" spans="1:12" x14ac:dyDescent="0.25">
      <c r="A64" s="1">
        <v>42848</v>
      </c>
      <c r="B64">
        <v>114</v>
      </c>
      <c r="C64" s="2">
        <v>1.3430457312496957</v>
      </c>
      <c r="D64" s="2">
        <f t="shared" si="5"/>
        <v>33.512211148833643</v>
      </c>
      <c r="E64" s="4">
        <f t="shared" si="0"/>
        <v>31.336046921989844</v>
      </c>
      <c r="F64" s="2">
        <f t="shared" si="6"/>
        <v>8.6805442843630765</v>
      </c>
      <c r="G64" s="2">
        <f t="shared" si="1"/>
        <v>-7.337498553113381</v>
      </c>
      <c r="H64" s="2">
        <f t="shared" si="7"/>
        <v>108.42185959916766</v>
      </c>
      <c r="I64" s="2">
        <f t="shared" si="8"/>
        <v>110.27008895140141</v>
      </c>
      <c r="J64" s="2">
        <f t="shared" si="2"/>
        <v>-7.3724384133423593</v>
      </c>
      <c r="K64" s="2">
        <f t="shared" si="3"/>
        <v>3.4939860228978326E-2</v>
      </c>
      <c r="L64" s="2">
        <f t="shared" si="4"/>
        <v>1.2207938328205412E-3</v>
      </c>
    </row>
    <row r="65" spans="1:12" x14ac:dyDescent="0.25">
      <c r="A65" s="1">
        <v>42855</v>
      </c>
      <c r="B65">
        <v>120</v>
      </c>
      <c r="C65" s="2">
        <v>3.2071144417431605</v>
      </c>
      <c r="D65" s="2">
        <f t="shared" si="5"/>
        <v>39.426130763333703</v>
      </c>
      <c r="E65" s="4">
        <f t="shared" si="0"/>
        <v>37.088220335638503</v>
      </c>
      <c r="F65" s="2">
        <f t="shared" si="6"/>
        <v>9.325736886097193</v>
      </c>
      <c r="G65" s="2">
        <f t="shared" si="1"/>
        <v>-6.1186224443540329</v>
      </c>
      <c r="H65" s="2">
        <f t="shared" si="7"/>
        <v>114.33577921366772</v>
      </c>
      <c r="I65" s="2">
        <f t="shared" si="8"/>
        <v>116.11074334338808</v>
      </c>
      <c r="J65" s="2">
        <f t="shared" si="2"/>
        <v>-7.0801893263083597</v>
      </c>
      <c r="K65" s="2">
        <f t="shared" si="3"/>
        <v>0.96156688195432682</v>
      </c>
      <c r="L65" s="2">
        <f t="shared" si="4"/>
        <v>0.92461086847136631</v>
      </c>
    </row>
    <row r="66" spans="1:12" x14ac:dyDescent="0.25">
      <c r="A66" s="1">
        <v>42866</v>
      </c>
      <c r="B66">
        <v>131</v>
      </c>
      <c r="C66" s="2">
        <v>3.4192742448998308</v>
      </c>
      <c r="D66" s="2">
        <f t="shared" si="5"/>
        <v>50.26831672325045</v>
      </c>
      <c r="E66" s="4">
        <f t="shared" ref="E66:E115" si="9">DEGREES(ATAN(COS(RADIANS($O$2))*TAN(RADIANS(D66))))</f>
        <v>47.888416374678677</v>
      </c>
      <c r="F66" s="2">
        <f t="shared" si="6"/>
        <v>9.4932313073223096</v>
      </c>
      <c r="G66" s="2">
        <f t="shared" ref="G66:G115" si="10">C66-F66</f>
        <v>-6.0739570624224788</v>
      </c>
      <c r="H66" s="2">
        <f t="shared" si="7"/>
        <v>125.1779651735845</v>
      </c>
      <c r="I66" s="2">
        <f t="shared" si="8"/>
        <v>126.77024134323878</v>
      </c>
      <c r="J66" s="2">
        <f t="shared" ref="J66:J115" si="11">(H66-I66)*(1440/361)</f>
        <v>-6.3514617293688875</v>
      </c>
      <c r="K66" s="2">
        <f t="shared" ref="K66:K115" si="12">G66-J66</f>
        <v>0.27750466694640874</v>
      </c>
      <c r="L66" s="2">
        <f t="shared" ref="L66:L115" si="13">K66^2</f>
        <v>7.7008840177037241E-2</v>
      </c>
    </row>
    <row r="67" spans="1:12" x14ac:dyDescent="0.25">
      <c r="A67" s="1">
        <v>42867</v>
      </c>
      <c r="B67">
        <v>132</v>
      </c>
      <c r="C67" s="2">
        <v>3.9735323042161665</v>
      </c>
      <c r="D67" s="2">
        <f t="shared" ref="D67:D115" si="14">MOD( (360*(B67-80)/365.24) + 90, 180) - 90</f>
        <v>51.253969992333793</v>
      </c>
      <c r="E67" s="4">
        <f t="shared" si="9"/>
        <v>48.887317493289792</v>
      </c>
      <c r="F67" s="2">
        <f t="shared" ref="F67:F115" si="15">(D67-E67)*(1440/361)</f>
        <v>9.4403866997877053</v>
      </c>
      <c r="G67" s="2">
        <f t="shared" si="10"/>
        <v>-5.4668543955715387</v>
      </c>
      <c r="H67" s="2">
        <f t="shared" ref="H67:H115" si="16">360*((B67-4)/365.24)</f>
        <v>126.16361844266784</v>
      </c>
      <c r="I67" s="2">
        <f t="shared" ref="I67:I115" si="17">H67+(360/PI())*$O$3*SIN(RADIANS(H67))</f>
        <v>127.73635297303316</v>
      </c>
      <c r="J67" s="2">
        <f t="shared" si="11"/>
        <v>-6.2735117000722056</v>
      </c>
      <c r="K67" s="2">
        <f t="shared" si="12"/>
        <v>0.80665730450066686</v>
      </c>
      <c r="L67" s="2">
        <f t="shared" si="13"/>
        <v>0.65069600690428153</v>
      </c>
    </row>
    <row r="68" spans="1:12" x14ac:dyDescent="0.25">
      <c r="A68" s="1">
        <v>42868</v>
      </c>
      <c r="B68">
        <v>133</v>
      </c>
      <c r="C68" s="2">
        <v>4.4469079921873522</v>
      </c>
      <c r="D68" s="2">
        <f t="shared" si="14"/>
        <v>52.239623261417137</v>
      </c>
      <c r="E68" s="4">
        <f t="shared" si="9"/>
        <v>49.889084390256905</v>
      </c>
      <c r="F68" s="2">
        <f t="shared" si="15"/>
        <v>9.3761107326059125</v>
      </c>
      <c r="G68" s="2">
        <f t="shared" si="10"/>
        <v>-4.9292027404185603</v>
      </c>
      <c r="H68" s="2">
        <f t="shared" si="16"/>
        <v>127.14927171175118</v>
      </c>
      <c r="I68" s="2">
        <f t="shared" si="17"/>
        <v>128.70199917989297</v>
      </c>
      <c r="J68" s="2">
        <f t="shared" si="11"/>
        <v>-6.1937051360780231</v>
      </c>
      <c r="K68" s="2">
        <f t="shared" si="12"/>
        <v>1.2645023956594628</v>
      </c>
      <c r="L68" s="2">
        <f t="shared" si="13"/>
        <v>1.5989663086285204</v>
      </c>
    </row>
    <row r="69" spans="1:12" x14ac:dyDescent="0.25">
      <c r="A69" s="1">
        <v>42869</v>
      </c>
      <c r="B69">
        <v>134</v>
      </c>
      <c r="C69" s="2">
        <v>4.4676323452272033</v>
      </c>
      <c r="D69" s="2">
        <f t="shared" si="14"/>
        <v>53.22527653050048</v>
      </c>
      <c r="E69" s="4">
        <f t="shared" si="9"/>
        <v>50.89370978643047</v>
      </c>
      <c r="F69" s="2">
        <f t="shared" si="15"/>
        <v>9.3004324417197068</v>
      </c>
      <c r="G69" s="2">
        <f t="shared" si="10"/>
        <v>-4.8328000964925035</v>
      </c>
      <c r="H69" s="2">
        <f t="shared" si="16"/>
        <v>128.13492498083451</v>
      </c>
      <c r="I69" s="2">
        <f t="shared" si="17"/>
        <v>129.6671858845539</v>
      </c>
      <c r="J69" s="2">
        <f t="shared" si="11"/>
        <v>-6.1120656547255443</v>
      </c>
      <c r="K69" s="2">
        <f t="shared" si="12"/>
        <v>1.2792655582330408</v>
      </c>
      <c r="L69" s="2">
        <f t="shared" si="13"/>
        <v>1.6365203684812935</v>
      </c>
    </row>
    <row r="70" spans="1:12" x14ac:dyDescent="0.25">
      <c r="A70" s="1">
        <v>42875</v>
      </c>
      <c r="B70">
        <v>140</v>
      </c>
      <c r="C70" s="2">
        <v>3.6994181403005393</v>
      </c>
      <c r="D70" s="2">
        <f t="shared" si="14"/>
        <v>59.13919614500054</v>
      </c>
      <c r="E70" s="4">
        <f t="shared" si="9"/>
        <v>56.980614159884212</v>
      </c>
      <c r="F70" s="2">
        <f t="shared" si="15"/>
        <v>8.6104101345360444</v>
      </c>
      <c r="G70" s="2">
        <f t="shared" si="10"/>
        <v>-4.9109919942355056</v>
      </c>
      <c r="H70" s="2">
        <f t="shared" si="16"/>
        <v>134.04884459533457</v>
      </c>
      <c r="I70" s="2">
        <f t="shared" si="17"/>
        <v>135.44900503206682</v>
      </c>
      <c r="J70" s="2">
        <f t="shared" si="11"/>
        <v>-5.5851275038627151</v>
      </c>
      <c r="K70" s="2">
        <f t="shared" si="12"/>
        <v>0.67413550962720947</v>
      </c>
      <c r="L70" s="2">
        <f t="shared" si="13"/>
        <v>0.45445868534033745</v>
      </c>
    </row>
    <row r="71" spans="1:12" x14ac:dyDescent="0.25">
      <c r="A71" s="1">
        <v>42876</v>
      </c>
      <c r="B71">
        <v>141</v>
      </c>
      <c r="C71" s="2">
        <v>3.5287960087384409</v>
      </c>
      <c r="D71" s="2">
        <f t="shared" si="14"/>
        <v>60.124849414083883</v>
      </c>
      <c r="E71" s="4">
        <f t="shared" si="9"/>
        <v>58.004731111148587</v>
      </c>
      <c r="F71" s="2">
        <f t="shared" si="15"/>
        <v>8.4569815961961954</v>
      </c>
      <c r="G71" s="2">
        <f t="shared" si="10"/>
        <v>-4.9281855874577545</v>
      </c>
      <c r="H71" s="2">
        <f t="shared" si="16"/>
        <v>135.03449786441792</v>
      </c>
      <c r="I71" s="2">
        <f t="shared" si="17"/>
        <v>136.41115219359008</v>
      </c>
      <c r="J71" s="2">
        <f t="shared" si="11"/>
        <v>-5.4913635291078204</v>
      </c>
      <c r="K71" s="2">
        <f t="shared" si="12"/>
        <v>0.56317794165006596</v>
      </c>
      <c r="L71" s="2">
        <f t="shared" si="13"/>
        <v>0.31716939396120508</v>
      </c>
    </row>
    <row r="72" spans="1:12" x14ac:dyDescent="0.25">
      <c r="A72" s="1">
        <v>42885</v>
      </c>
      <c r="B72">
        <v>150</v>
      </c>
      <c r="C72" s="2">
        <v>2.6430469057846944</v>
      </c>
      <c r="D72" s="2">
        <f t="shared" si="14"/>
        <v>68.995728835833972</v>
      </c>
      <c r="E72" s="4">
        <f t="shared" si="9"/>
        <v>67.335898848070684</v>
      </c>
      <c r="F72" s="2">
        <f t="shared" si="15"/>
        <v>6.6209284830446959</v>
      </c>
      <c r="G72" s="2">
        <f t="shared" si="10"/>
        <v>-3.9778815772600016</v>
      </c>
      <c r="H72" s="2">
        <f t="shared" si="16"/>
        <v>143.905377286168</v>
      </c>
      <c r="I72" s="2">
        <f t="shared" si="17"/>
        <v>145.05301735390537</v>
      </c>
      <c r="J72" s="2">
        <f t="shared" si="11"/>
        <v>-4.577844037511948</v>
      </c>
      <c r="K72" s="2">
        <f t="shared" si="12"/>
        <v>0.59996246025194644</v>
      </c>
      <c r="L72" s="2">
        <f t="shared" si="13"/>
        <v>0.35995495371156844</v>
      </c>
    </row>
    <row r="73" spans="1:12" x14ac:dyDescent="0.25">
      <c r="A73" s="1">
        <v>42892</v>
      </c>
      <c r="B73">
        <v>157</v>
      </c>
      <c r="C73" s="2">
        <v>1.1435469945757397</v>
      </c>
      <c r="D73" s="2">
        <f t="shared" si="14"/>
        <v>75.895301719417375</v>
      </c>
      <c r="E73" s="4">
        <f t="shared" si="9"/>
        <v>74.71571879014374</v>
      </c>
      <c r="F73" s="2">
        <f t="shared" si="15"/>
        <v>4.7052615461330625</v>
      </c>
      <c r="G73" s="2">
        <f t="shared" si="10"/>
        <v>-3.5617145515573227</v>
      </c>
      <c r="H73" s="2">
        <f t="shared" si="16"/>
        <v>150.80495016975141</v>
      </c>
      <c r="I73" s="2">
        <f t="shared" si="17"/>
        <v>151.75518143013446</v>
      </c>
      <c r="J73" s="2">
        <f t="shared" si="11"/>
        <v>-3.7903961633008048</v>
      </c>
      <c r="K73" s="2">
        <f t="shared" si="12"/>
        <v>0.22868161174348201</v>
      </c>
      <c r="L73" s="2">
        <f t="shared" si="13"/>
        <v>5.2295279549596646E-2</v>
      </c>
    </row>
    <row r="74" spans="1:12" x14ac:dyDescent="0.25">
      <c r="A74" s="1">
        <v>42894</v>
      </c>
      <c r="B74">
        <v>159</v>
      </c>
      <c r="C74" s="2">
        <v>0.6691482914048108</v>
      </c>
      <c r="D74" s="2">
        <f t="shared" si="14"/>
        <v>77.866608257584062</v>
      </c>
      <c r="E74" s="4">
        <f t="shared" si="9"/>
        <v>76.839621673547398</v>
      </c>
      <c r="F74" s="2">
        <f t="shared" si="15"/>
        <v>4.0965669834149461</v>
      </c>
      <c r="G74" s="2">
        <f t="shared" si="10"/>
        <v>-3.4274186920101353</v>
      </c>
      <c r="H74" s="2">
        <f t="shared" si="16"/>
        <v>152.77625670791807</v>
      </c>
      <c r="I74" s="2">
        <f t="shared" si="17"/>
        <v>153.66742722183125</v>
      </c>
      <c r="J74" s="2">
        <f t="shared" si="11"/>
        <v>-3.5548075901246006</v>
      </c>
      <c r="K74" s="2">
        <f t="shared" si="12"/>
        <v>0.1273888981144653</v>
      </c>
      <c r="L74" s="2">
        <f t="shared" si="13"/>
        <v>1.6227931362817621E-2</v>
      </c>
    </row>
    <row r="75" spans="1:12" x14ac:dyDescent="0.25">
      <c r="A75" s="1">
        <v>42896</v>
      </c>
      <c r="B75">
        <v>161</v>
      </c>
      <c r="C75" s="2">
        <v>0.86244657053939966</v>
      </c>
      <c r="D75" s="2">
        <f t="shared" si="14"/>
        <v>79.837914795750748</v>
      </c>
      <c r="E75" s="4">
        <f t="shared" si="9"/>
        <v>78.968975093829002</v>
      </c>
      <c r="F75" s="2">
        <f t="shared" si="15"/>
        <v>3.4661306669454715</v>
      </c>
      <c r="G75" s="2">
        <f t="shared" si="10"/>
        <v>-2.6036840964060719</v>
      </c>
      <c r="H75" s="2">
        <f t="shared" si="16"/>
        <v>154.74756324608475</v>
      </c>
      <c r="I75" s="2">
        <f t="shared" si="17"/>
        <v>155.57861818704149</v>
      </c>
      <c r="J75" s="2">
        <f t="shared" si="11"/>
        <v>-3.3150113988301815</v>
      </c>
      <c r="K75" s="2">
        <f t="shared" si="12"/>
        <v>0.71132730242410958</v>
      </c>
      <c r="L75" s="2">
        <f t="shared" si="13"/>
        <v>0.50598653117396064</v>
      </c>
    </row>
    <row r="76" spans="1:12" x14ac:dyDescent="0.25">
      <c r="A76" s="1">
        <v>42897</v>
      </c>
      <c r="B76">
        <v>162</v>
      </c>
      <c r="C76" s="2">
        <v>-0.28838884789528885</v>
      </c>
      <c r="D76" s="2">
        <f t="shared" si="14"/>
        <v>80.823568064834092</v>
      </c>
      <c r="E76" s="4">
        <f t="shared" si="9"/>
        <v>80.035440125292439</v>
      </c>
      <c r="F76" s="2">
        <f t="shared" si="15"/>
        <v>3.1437790386149027</v>
      </c>
      <c r="G76" s="2">
        <f t="shared" si="10"/>
        <v>-3.4321678865101917</v>
      </c>
      <c r="H76" s="2">
        <f t="shared" si="16"/>
        <v>155.7332165151681</v>
      </c>
      <c r="I76" s="2">
        <f t="shared" si="17"/>
        <v>156.53384029926536</v>
      </c>
      <c r="J76" s="2">
        <f t="shared" si="11"/>
        <v>-3.1936239587259476</v>
      </c>
      <c r="K76" s="2">
        <f t="shared" si="12"/>
        <v>-0.23854392778424405</v>
      </c>
      <c r="L76" s="2">
        <f t="shared" si="13"/>
        <v>5.6903205482734642E-2</v>
      </c>
    </row>
    <row r="77" spans="1:12" x14ac:dyDescent="0.25">
      <c r="A77" s="1">
        <v>42898</v>
      </c>
      <c r="B77">
        <v>163</v>
      </c>
      <c r="C77" s="2">
        <v>-1.0569934442327829</v>
      </c>
      <c r="D77" s="2">
        <f t="shared" si="14"/>
        <v>81.809221333917435</v>
      </c>
      <c r="E77" s="4">
        <f t="shared" si="9"/>
        <v>81.10295670542672</v>
      </c>
      <c r="F77" s="2">
        <f t="shared" si="15"/>
        <v>2.8172328671097757</v>
      </c>
      <c r="G77" s="2">
        <f t="shared" si="10"/>
        <v>-3.8742263113425586</v>
      </c>
      <c r="H77" s="2">
        <f t="shared" si="16"/>
        <v>156.71886978425147</v>
      </c>
      <c r="I77" s="2">
        <f t="shared" si="17"/>
        <v>157.48882548105763</v>
      </c>
      <c r="J77" s="2">
        <f t="shared" si="11"/>
        <v>-3.0712914221630929</v>
      </c>
      <c r="K77" s="2">
        <f t="shared" si="12"/>
        <v>-0.80293488917946565</v>
      </c>
      <c r="L77" s="2">
        <f t="shared" si="13"/>
        <v>0.64470443626164076</v>
      </c>
    </row>
    <row r="78" spans="1:12" x14ac:dyDescent="0.25">
      <c r="A78" s="1">
        <v>42903</v>
      </c>
      <c r="B78">
        <v>168</v>
      </c>
      <c r="C78" s="2">
        <v>-2.6889451699071261</v>
      </c>
      <c r="D78" s="2">
        <f t="shared" si="14"/>
        <v>86.737487679334151</v>
      </c>
      <c r="E78" s="4">
        <f t="shared" si="9"/>
        <v>86.452481052682955</v>
      </c>
      <c r="F78" s="2">
        <f t="shared" si="15"/>
        <v>1.1368685384424435</v>
      </c>
      <c r="G78" s="2">
        <f t="shared" si="10"/>
        <v>-3.8258137083495694</v>
      </c>
      <c r="H78" s="2">
        <f t="shared" si="16"/>
        <v>161.64713612966816</v>
      </c>
      <c r="I78" s="2">
        <f t="shared" si="17"/>
        <v>162.26051738533403</v>
      </c>
      <c r="J78" s="2">
        <f t="shared" si="11"/>
        <v>-2.4467285544566604</v>
      </c>
      <c r="K78" s="2">
        <f t="shared" si="12"/>
        <v>-1.379085153892909</v>
      </c>
      <c r="L78" s="2">
        <f t="shared" si="13"/>
        <v>1.9018758616878284</v>
      </c>
    </row>
    <row r="79" spans="1:12" x14ac:dyDescent="0.25">
      <c r="A79" s="1">
        <v>42906</v>
      </c>
      <c r="B79">
        <v>171</v>
      </c>
      <c r="C79" s="2">
        <v>-3.3491692483792774</v>
      </c>
      <c r="D79" s="2">
        <f t="shared" si="14"/>
        <v>89.694447486584181</v>
      </c>
      <c r="E79" s="4">
        <f t="shared" si="9"/>
        <v>89.667690006144468</v>
      </c>
      <c r="F79" s="2">
        <f t="shared" si="15"/>
        <v>0.10673343998112594</v>
      </c>
      <c r="G79" s="2">
        <f t="shared" si="10"/>
        <v>-3.4559026883604034</v>
      </c>
      <c r="H79" s="2">
        <f t="shared" si="16"/>
        <v>164.60409593691818</v>
      </c>
      <c r="I79" s="2">
        <f t="shared" si="17"/>
        <v>165.12127999558155</v>
      </c>
      <c r="J79" s="2">
        <f t="shared" si="11"/>
        <v>-2.0630056633663143</v>
      </c>
      <c r="K79" s="2">
        <f t="shared" si="12"/>
        <v>-1.3928970249940891</v>
      </c>
      <c r="L79" s="2">
        <f t="shared" si="13"/>
        <v>1.9401621222373839</v>
      </c>
    </row>
    <row r="80" spans="1:12" x14ac:dyDescent="0.25">
      <c r="A80" s="1">
        <v>42913</v>
      </c>
      <c r="B80">
        <v>178</v>
      </c>
      <c r="C80" s="2">
        <v>-3.81878323124069</v>
      </c>
      <c r="D80" s="2">
        <f t="shared" si="14"/>
        <v>-83.405979629832444</v>
      </c>
      <c r="E80" s="4">
        <f t="shared" si="9"/>
        <v>-82.834288179615285</v>
      </c>
      <c r="F80" s="2">
        <f t="shared" si="15"/>
        <v>-2.280431269564291</v>
      </c>
      <c r="G80" s="2">
        <f t="shared" si="10"/>
        <v>-1.538351961676399</v>
      </c>
      <c r="H80" s="2">
        <f t="shared" si="16"/>
        <v>171.50366882050159</v>
      </c>
      <c r="I80" s="2">
        <f t="shared" si="17"/>
        <v>171.79148653479575</v>
      </c>
      <c r="J80" s="2">
        <f t="shared" si="11"/>
        <v>-1.1480817412287976</v>
      </c>
      <c r="K80" s="2">
        <f t="shared" si="12"/>
        <v>-0.3902702204476014</v>
      </c>
      <c r="L80" s="2">
        <f t="shared" si="13"/>
        <v>0.15231084496821939</v>
      </c>
    </row>
    <row r="81" spans="1:12" x14ac:dyDescent="0.25">
      <c r="A81" s="1">
        <v>42917</v>
      </c>
      <c r="B81">
        <v>182</v>
      </c>
      <c r="C81" s="2">
        <v>-4.5672305420694244</v>
      </c>
      <c r="D81" s="2">
        <f t="shared" si="14"/>
        <v>-79.463366553499071</v>
      </c>
      <c r="E81" s="4">
        <f t="shared" si="9"/>
        <v>-78.564016214906232</v>
      </c>
      <c r="F81" s="2">
        <f t="shared" si="15"/>
        <v>-3.587436253666727</v>
      </c>
      <c r="G81" s="2">
        <f t="shared" si="10"/>
        <v>-0.97979428840269733</v>
      </c>
      <c r="H81" s="2">
        <f t="shared" si="16"/>
        <v>175.44628189683496</v>
      </c>
      <c r="I81" s="2">
        <f t="shared" si="17"/>
        <v>175.60094536635788</v>
      </c>
      <c r="J81" s="2">
        <f t="shared" si="11"/>
        <v>-0.61694015543767</v>
      </c>
      <c r="K81" s="2">
        <f t="shared" si="12"/>
        <v>-0.36285413296502733</v>
      </c>
      <c r="L81" s="2">
        <f t="shared" si="13"/>
        <v>0.13166312180980175</v>
      </c>
    </row>
    <row r="82" spans="1:12" x14ac:dyDescent="0.25">
      <c r="A82" s="1">
        <v>42920</v>
      </c>
      <c r="B82">
        <v>185</v>
      </c>
      <c r="C82" s="2">
        <v>-4.6463771092169557</v>
      </c>
      <c r="D82" s="2">
        <f t="shared" si="14"/>
        <v>-76.506406746249041</v>
      </c>
      <c r="E82" s="4">
        <f t="shared" si="9"/>
        <v>-75.373497702993916</v>
      </c>
      <c r="F82" s="2">
        <f t="shared" si="15"/>
        <v>-4.5190831642309712</v>
      </c>
      <c r="G82" s="2">
        <f t="shared" si="10"/>
        <v>-0.12729394498598445</v>
      </c>
      <c r="H82" s="2">
        <f t="shared" si="16"/>
        <v>178.40324170408496</v>
      </c>
      <c r="I82" s="2">
        <f t="shared" si="17"/>
        <v>178.45752445893368</v>
      </c>
      <c r="J82" s="2">
        <f t="shared" si="11"/>
        <v>-0.21652954842700289</v>
      </c>
      <c r="K82" s="2">
        <f t="shared" si="12"/>
        <v>8.9235603441018441E-2</v>
      </c>
      <c r="L82" s="2">
        <f t="shared" si="13"/>
        <v>7.962992921482703E-3</v>
      </c>
    </row>
    <row r="83" spans="1:12" x14ac:dyDescent="0.25">
      <c r="A83" s="1">
        <v>42924</v>
      </c>
      <c r="B83">
        <v>189</v>
      </c>
      <c r="C83" s="2">
        <v>-4.8805750518794886</v>
      </c>
      <c r="D83" s="2">
        <f t="shared" si="14"/>
        <v>-72.563793669915668</v>
      </c>
      <c r="E83" s="4">
        <f t="shared" si="9"/>
        <v>-71.140883513170706</v>
      </c>
      <c r="F83" s="2">
        <f t="shared" si="15"/>
        <v>-5.6758743094535875</v>
      </c>
      <c r="G83" s="2">
        <f t="shared" si="10"/>
        <v>0.79529925757409892</v>
      </c>
      <c r="H83" s="2">
        <f t="shared" si="16"/>
        <v>182.34585478041834</v>
      </c>
      <c r="I83" s="2">
        <f t="shared" si="17"/>
        <v>182.26611799963794</v>
      </c>
      <c r="J83" s="2">
        <f t="shared" si="11"/>
        <v>0.31806361308522696</v>
      </c>
      <c r="K83" s="2">
        <f t="shared" si="12"/>
        <v>0.47723564448887196</v>
      </c>
      <c r="L83" s="2">
        <f t="shared" si="13"/>
        <v>0.22775386037070899</v>
      </c>
    </row>
    <row r="84" spans="1:12" x14ac:dyDescent="0.25">
      <c r="A84" s="1">
        <v>42925</v>
      </c>
      <c r="B84">
        <v>190</v>
      </c>
      <c r="C84" s="2">
        <v>-4.6769552379285013</v>
      </c>
      <c r="D84" s="2">
        <f t="shared" si="14"/>
        <v>-71.578140400832353</v>
      </c>
      <c r="E84" s="4">
        <f t="shared" si="9"/>
        <v>-70.08717235130753</v>
      </c>
      <c r="F84" s="2">
        <f t="shared" si="15"/>
        <v>-5.9473517764979125</v>
      </c>
      <c r="G84" s="2">
        <f t="shared" si="10"/>
        <v>1.2703965385694111</v>
      </c>
      <c r="H84" s="2">
        <f t="shared" si="16"/>
        <v>183.33150804950171</v>
      </c>
      <c r="I84" s="2">
        <f t="shared" si="17"/>
        <v>183.21830059211359</v>
      </c>
      <c r="J84" s="2">
        <f t="shared" si="11"/>
        <v>0.45157545329330834</v>
      </c>
      <c r="K84" s="2">
        <f t="shared" si="12"/>
        <v>0.81882108527610287</v>
      </c>
      <c r="L84" s="2">
        <f t="shared" si="13"/>
        <v>0.67046796969273492</v>
      </c>
    </row>
    <row r="85" spans="1:12" x14ac:dyDescent="0.25">
      <c r="A85" s="1">
        <v>42931</v>
      </c>
      <c r="B85">
        <v>196</v>
      </c>
      <c r="C85" s="2">
        <v>-6.2295707741700612</v>
      </c>
      <c r="D85" s="2">
        <f t="shared" si="14"/>
        <v>-65.664220786332294</v>
      </c>
      <c r="E85" s="4">
        <f t="shared" si="9"/>
        <v>-63.808546321904409</v>
      </c>
      <c r="F85" s="2">
        <f t="shared" si="15"/>
        <v>-7.4021363678009822</v>
      </c>
      <c r="G85" s="2">
        <f t="shared" si="10"/>
        <v>1.1725655936309209</v>
      </c>
      <c r="H85" s="2">
        <f t="shared" si="16"/>
        <v>189.24542766400174</v>
      </c>
      <c r="I85" s="2">
        <f t="shared" si="17"/>
        <v>188.93244550258029</v>
      </c>
      <c r="J85" s="2">
        <f t="shared" si="11"/>
        <v>1.2484606992988387</v>
      </c>
      <c r="K85" s="2">
        <f t="shared" si="12"/>
        <v>-7.5895105667917795E-2</v>
      </c>
      <c r="L85" s="2">
        <f t="shared" si="13"/>
        <v>5.7600670643444081E-3</v>
      </c>
    </row>
    <row r="86" spans="1:12" x14ac:dyDescent="0.25">
      <c r="A86" s="1">
        <v>42932</v>
      </c>
      <c r="B86">
        <v>197</v>
      </c>
      <c r="C86" s="2">
        <v>-4.8639452884902576</v>
      </c>
      <c r="D86" s="2">
        <f t="shared" si="14"/>
        <v>-64.67856751724895</v>
      </c>
      <c r="E86" s="4">
        <f t="shared" si="9"/>
        <v>-62.770053955828494</v>
      </c>
      <c r="F86" s="2">
        <f t="shared" si="15"/>
        <v>-7.6129072810123457</v>
      </c>
      <c r="G86" s="2">
        <f t="shared" si="10"/>
        <v>2.7489619925220881</v>
      </c>
      <c r="H86" s="2">
        <f t="shared" si="16"/>
        <v>190.23108093308508</v>
      </c>
      <c r="I86" s="2">
        <f t="shared" si="17"/>
        <v>189.88506985344628</v>
      </c>
      <c r="J86" s="2">
        <f t="shared" si="11"/>
        <v>1.3802104007752662</v>
      </c>
      <c r="K86" s="2">
        <f t="shared" si="12"/>
        <v>1.3687515917468218</v>
      </c>
      <c r="L86" s="2">
        <f t="shared" si="13"/>
        <v>1.8734809199094584</v>
      </c>
    </row>
    <row r="87" spans="1:12" x14ac:dyDescent="0.25">
      <c r="A87" s="1">
        <v>42946</v>
      </c>
      <c r="B87">
        <v>211</v>
      </c>
      <c r="C87" s="2">
        <v>-4.6748172966349699</v>
      </c>
      <c r="D87" s="2">
        <f t="shared" si="14"/>
        <v>-50.879421750082145</v>
      </c>
      <c r="E87" s="4">
        <f t="shared" si="9"/>
        <v>-48.507397202586915</v>
      </c>
      <c r="F87" s="2">
        <f t="shared" si="15"/>
        <v>-9.461815369510056</v>
      </c>
      <c r="G87" s="2">
        <f t="shared" si="10"/>
        <v>4.7869980728750861</v>
      </c>
      <c r="H87" s="2">
        <f t="shared" si="16"/>
        <v>204.03022670025189</v>
      </c>
      <c r="I87" s="2">
        <f t="shared" si="17"/>
        <v>203.23694199002281</v>
      </c>
      <c r="J87" s="2">
        <f t="shared" si="11"/>
        <v>3.1643489826312079</v>
      </c>
      <c r="K87" s="2">
        <f t="shared" si="12"/>
        <v>1.6226490902438782</v>
      </c>
      <c r="L87" s="2">
        <f t="shared" si="13"/>
        <v>2.6329900700692854</v>
      </c>
    </row>
    <row r="88" spans="1:12" x14ac:dyDescent="0.25">
      <c r="A88" s="1">
        <v>42957</v>
      </c>
      <c r="B88">
        <v>222</v>
      </c>
      <c r="C88" s="2">
        <v>-4.3770033305364375</v>
      </c>
      <c r="D88" s="2">
        <f t="shared" si="14"/>
        <v>-40.037235790165369</v>
      </c>
      <c r="E88" s="4">
        <f t="shared" si="9"/>
        <v>-37.687993039971175</v>
      </c>
      <c r="F88" s="2">
        <f t="shared" si="15"/>
        <v>-9.3709406101929034</v>
      </c>
      <c r="G88" s="2">
        <f t="shared" si="10"/>
        <v>4.9939372796564658</v>
      </c>
      <c r="H88" s="2">
        <f t="shared" si="16"/>
        <v>214.87241266016864</v>
      </c>
      <c r="I88" s="2">
        <f t="shared" si="17"/>
        <v>213.75860957714079</v>
      </c>
      <c r="J88" s="2">
        <f t="shared" si="11"/>
        <v>4.4428710237121862</v>
      </c>
      <c r="K88" s="2">
        <f t="shared" si="12"/>
        <v>0.5510662559442796</v>
      </c>
      <c r="L88" s="2">
        <f t="shared" si="13"/>
        <v>0.30367401844044628</v>
      </c>
    </row>
    <row r="89" spans="1:12" x14ac:dyDescent="0.25">
      <c r="A89" s="1">
        <v>42958</v>
      </c>
      <c r="B89">
        <v>223</v>
      </c>
      <c r="C89" s="2">
        <v>-2.8555832776519816</v>
      </c>
      <c r="D89" s="2">
        <f t="shared" si="14"/>
        <v>-39.051582521082025</v>
      </c>
      <c r="E89" s="4">
        <f t="shared" si="9"/>
        <v>-36.721129118384972</v>
      </c>
      <c r="F89" s="2">
        <f t="shared" si="15"/>
        <v>-9.2959914124203777</v>
      </c>
      <c r="G89" s="2">
        <f t="shared" si="10"/>
        <v>6.4404081347683961</v>
      </c>
      <c r="H89" s="2">
        <f t="shared" si="16"/>
        <v>215.85806592925201</v>
      </c>
      <c r="I89" s="2">
        <f t="shared" si="17"/>
        <v>214.71693467578538</v>
      </c>
      <c r="J89" s="2">
        <f t="shared" si="11"/>
        <v>4.5518809002546821</v>
      </c>
      <c r="K89" s="2">
        <f t="shared" si="12"/>
        <v>1.8885272345137141</v>
      </c>
      <c r="L89" s="2">
        <f t="shared" si="13"/>
        <v>3.5665351155000167</v>
      </c>
    </row>
    <row r="90" spans="1:12" x14ac:dyDescent="0.25">
      <c r="A90" s="1">
        <v>42960</v>
      </c>
      <c r="B90">
        <v>225</v>
      </c>
      <c r="C90" s="2">
        <v>-2.5122820952842906</v>
      </c>
      <c r="D90" s="2">
        <f t="shared" si="14"/>
        <v>-37.080275982915339</v>
      </c>
      <c r="E90" s="4">
        <f t="shared" si="9"/>
        <v>-34.795393683985189</v>
      </c>
      <c r="F90" s="2">
        <f t="shared" si="15"/>
        <v>-9.1142119403307902</v>
      </c>
      <c r="G90" s="2">
        <f t="shared" si="10"/>
        <v>6.6019298450464996</v>
      </c>
      <c r="H90" s="2">
        <f t="shared" si="16"/>
        <v>217.82937246741869</v>
      </c>
      <c r="I90" s="2">
        <f t="shared" si="17"/>
        <v>216.63460595318961</v>
      </c>
      <c r="J90" s="2">
        <f t="shared" si="11"/>
        <v>4.7658276467863869</v>
      </c>
      <c r="K90" s="2">
        <f t="shared" si="12"/>
        <v>1.8361021982601127</v>
      </c>
      <c r="L90" s="2">
        <f t="shared" si="13"/>
        <v>3.3712712824556181</v>
      </c>
    </row>
    <row r="91" spans="1:12" x14ac:dyDescent="0.25">
      <c r="A91" s="1">
        <v>42965</v>
      </c>
      <c r="B91">
        <v>230</v>
      </c>
      <c r="C91" s="2">
        <v>-1.1428433420170043</v>
      </c>
      <c r="D91" s="2">
        <f t="shared" si="14"/>
        <v>-32.152009637498622</v>
      </c>
      <c r="E91" s="4">
        <f t="shared" si="9"/>
        <v>-30.025837468672034</v>
      </c>
      <c r="F91" s="2">
        <f t="shared" si="15"/>
        <v>-8.4811299809149236</v>
      </c>
      <c r="G91" s="2">
        <f t="shared" si="10"/>
        <v>7.3382866388979195</v>
      </c>
      <c r="H91" s="2">
        <f t="shared" si="16"/>
        <v>222.75763881283541</v>
      </c>
      <c r="I91" s="2">
        <f t="shared" si="17"/>
        <v>221.43510589973442</v>
      </c>
      <c r="J91" s="2">
        <f t="shared" si="11"/>
        <v>5.2754775481036553</v>
      </c>
      <c r="K91" s="2">
        <f t="shared" si="12"/>
        <v>2.0628090907942642</v>
      </c>
      <c r="L91" s="2">
        <f t="shared" si="13"/>
        <v>4.255181345063459</v>
      </c>
    </row>
    <row r="92" spans="1:12" x14ac:dyDescent="0.25">
      <c r="A92" s="1">
        <v>42966</v>
      </c>
      <c r="B92">
        <v>231</v>
      </c>
      <c r="C92" s="2">
        <v>-0.56827405105203455</v>
      </c>
      <c r="D92" s="2">
        <f t="shared" si="14"/>
        <v>-31.166356368415279</v>
      </c>
      <c r="E92" s="4">
        <f t="shared" si="9"/>
        <v>-29.079243653020896</v>
      </c>
      <c r="F92" s="2">
        <f t="shared" si="15"/>
        <v>-8.3253249589138836</v>
      </c>
      <c r="G92" s="2">
        <f t="shared" si="10"/>
        <v>7.7570509078618493</v>
      </c>
      <c r="H92" s="2">
        <f t="shared" si="16"/>
        <v>223.74329208191872</v>
      </c>
      <c r="I92" s="2">
        <f t="shared" si="17"/>
        <v>222.39635033459845</v>
      </c>
      <c r="J92" s="2">
        <f t="shared" si="11"/>
        <v>5.3728424269839126</v>
      </c>
      <c r="K92" s="2">
        <f t="shared" si="12"/>
        <v>2.3842084808779367</v>
      </c>
      <c r="L92" s="2">
        <f t="shared" si="13"/>
        <v>5.6844500802902784</v>
      </c>
    </row>
    <row r="93" spans="1:12" x14ac:dyDescent="0.25">
      <c r="A93" s="1">
        <v>42972</v>
      </c>
      <c r="B93">
        <v>237</v>
      </c>
      <c r="C93" s="2">
        <v>-0.2425492177831772</v>
      </c>
      <c r="D93" s="2">
        <f t="shared" si="14"/>
        <v>-25.252436753915248</v>
      </c>
      <c r="E93" s="4">
        <f t="shared" si="9"/>
        <v>-23.446481057241893</v>
      </c>
      <c r="F93" s="2">
        <f t="shared" si="15"/>
        <v>-7.2038121972565943</v>
      </c>
      <c r="G93" s="2">
        <f t="shared" si="10"/>
        <v>6.9612629794734167</v>
      </c>
      <c r="H93" s="2">
        <f t="shared" si="16"/>
        <v>229.65721169641876</v>
      </c>
      <c r="I93" s="2">
        <f t="shared" si="17"/>
        <v>228.17243206226647</v>
      </c>
      <c r="J93" s="2">
        <f t="shared" si="11"/>
        <v>5.9226666847071936</v>
      </c>
      <c r="K93" s="2">
        <f t="shared" si="12"/>
        <v>1.0385962947662231</v>
      </c>
      <c r="L93" s="2">
        <f t="shared" si="13"/>
        <v>1.0786822635021274</v>
      </c>
    </row>
    <row r="94" spans="1:12" x14ac:dyDescent="0.25">
      <c r="A94" s="1">
        <v>42973</v>
      </c>
      <c r="B94">
        <v>238</v>
      </c>
      <c r="C94" s="2">
        <v>0.16071535224703445</v>
      </c>
      <c r="D94" s="2">
        <f t="shared" si="14"/>
        <v>-24.266783484831905</v>
      </c>
      <c r="E94" s="4">
        <f t="shared" si="9"/>
        <v>-22.514936860592051</v>
      </c>
      <c r="F94" s="2">
        <f t="shared" si="15"/>
        <v>-6.9879754540315471</v>
      </c>
      <c r="G94" s="2">
        <f t="shared" si="10"/>
        <v>7.1486908062785819</v>
      </c>
      <c r="H94" s="2">
        <f t="shared" si="16"/>
        <v>230.64286496550213</v>
      </c>
      <c r="I94" s="2">
        <f t="shared" si="17"/>
        <v>229.13661166172449</v>
      </c>
      <c r="J94" s="2">
        <f t="shared" si="11"/>
        <v>6.0083234278110869</v>
      </c>
      <c r="K94" s="2">
        <f t="shared" si="12"/>
        <v>1.140367378467495</v>
      </c>
      <c r="L94" s="2">
        <f t="shared" si="13"/>
        <v>1.300437757872827</v>
      </c>
    </row>
    <row r="95" spans="1:12" x14ac:dyDescent="0.25">
      <c r="A95" s="1">
        <v>42974</v>
      </c>
      <c r="B95">
        <v>239</v>
      </c>
      <c r="C95" s="2">
        <v>1.1838192042364328</v>
      </c>
      <c r="D95" s="2">
        <f t="shared" si="14"/>
        <v>-23.281130215748561</v>
      </c>
      <c r="E95" s="4">
        <f t="shared" si="9"/>
        <v>-21.585296330243594</v>
      </c>
      <c r="F95" s="2">
        <f t="shared" si="15"/>
        <v>-6.7645451388563806</v>
      </c>
      <c r="G95" s="2">
        <f t="shared" si="10"/>
        <v>7.9483643430928135</v>
      </c>
      <c r="H95" s="2">
        <f t="shared" si="16"/>
        <v>231.62851823458547</v>
      </c>
      <c r="I95" s="2">
        <f t="shared" si="17"/>
        <v>230.10123701017528</v>
      </c>
      <c r="J95" s="2">
        <f t="shared" si="11"/>
        <v>6.0922021139907798</v>
      </c>
      <c r="K95" s="2">
        <f t="shared" si="12"/>
        <v>1.8561622291020337</v>
      </c>
      <c r="L95" s="2">
        <f t="shared" si="13"/>
        <v>3.4453382207450303</v>
      </c>
    </row>
    <row r="96" spans="1:12" x14ac:dyDescent="0.25">
      <c r="A96" s="1">
        <v>42975</v>
      </c>
      <c r="B96">
        <v>240</v>
      </c>
      <c r="C96" s="2">
        <v>1.7256740605029417</v>
      </c>
      <c r="D96" s="2">
        <f t="shared" si="14"/>
        <v>-22.295476946665218</v>
      </c>
      <c r="E96" s="4">
        <f t="shared" si="9"/>
        <v>-20.657493065121482</v>
      </c>
      <c r="F96" s="2">
        <f t="shared" si="15"/>
        <v>-6.5337861202852627</v>
      </c>
      <c r="G96" s="2">
        <f t="shared" si="10"/>
        <v>8.2594601807882047</v>
      </c>
      <c r="H96" s="2">
        <f t="shared" si="16"/>
        <v>232.61417150366881</v>
      </c>
      <c r="I96" s="2">
        <f t="shared" si="17"/>
        <v>231.06631433045965</v>
      </c>
      <c r="J96" s="2">
        <f t="shared" si="11"/>
        <v>6.1742779208343492</v>
      </c>
      <c r="K96" s="2">
        <f t="shared" si="12"/>
        <v>2.0851822599538554</v>
      </c>
      <c r="L96" s="2">
        <f t="shared" si="13"/>
        <v>4.3479850572262677</v>
      </c>
    </row>
    <row r="97" spans="1:12" x14ac:dyDescent="0.25">
      <c r="A97" s="1">
        <v>42979</v>
      </c>
      <c r="B97">
        <v>244</v>
      </c>
      <c r="C97" s="2">
        <v>2.1853955303651782</v>
      </c>
      <c r="D97" s="2">
        <f t="shared" si="14"/>
        <v>-18.352863870331845</v>
      </c>
      <c r="E97" s="4">
        <f t="shared" si="9"/>
        <v>-16.963276399082424</v>
      </c>
      <c r="F97" s="2">
        <f t="shared" si="15"/>
        <v>-5.5429527939035061</v>
      </c>
      <c r="G97" s="2">
        <f t="shared" si="10"/>
        <v>7.7283483242686843</v>
      </c>
      <c r="H97" s="2">
        <f t="shared" si="16"/>
        <v>236.55678458000216</v>
      </c>
      <c r="I97" s="2">
        <f t="shared" si="17"/>
        <v>234.93126306783105</v>
      </c>
      <c r="J97" s="2">
        <f t="shared" si="11"/>
        <v>6.4840747299900023</v>
      </c>
      <c r="K97" s="2">
        <f t="shared" si="12"/>
        <v>1.244273594278682</v>
      </c>
      <c r="L97" s="2">
        <f t="shared" si="13"/>
        <v>1.5482167774191902</v>
      </c>
    </row>
    <row r="98" spans="1:12" x14ac:dyDescent="0.25">
      <c r="A98" s="1">
        <v>42980</v>
      </c>
      <c r="B98">
        <v>245</v>
      </c>
      <c r="C98" s="2">
        <v>6.5560650586024956</v>
      </c>
      <c r="D98" s="2">
        <f t="shared" si="14"/>
        <v>-17.367210601248502</v>
      </c>
      <c r="E98" s="4">
        <f t="shared" si="9"/>
        <v>-16.043616206320635</v>
      </c>
      <c r="F98" s="2">
        <f t="shared" si="15"/>
        <v>-5.2797117138396885</v>
      </c>
      <c r="G98" s="2">
        <f t="shared" si="10"/>
        <v>11.835776772442184</v>
      </c>
      <c r="H98" s="2">
        <f t="shared" si="16"/>
        <v>237.54243784908553</v>
      </c>
      <c r="I98" s="2">
        <f t="shared" si="17"/>
        <v>235.89868884631503</v>
      </c>
      <c r="J98" s="2">
        <f t="shared" si="11"/>
        <v>6.5567827257327638</v>
      </c>
      <c r="K98" s="2">
        <f t="shared" si="12"/>
        <v>5.2789940467094203</v>
      </c>
      <c r="L98" s="2">
        <f t="shared" si="13"/>
        <v>27.867778145193501</v>
      </c>
    </row>
    <row r="99" spans="1:12" x14ac:dyDescent="0.25">
      <c r="A99" s="1">
        <v>42981</v>
      </c>
      <c r="B99">
        <v>246</v>
      </c>
      <c r="C99" s="2">
        <v>7.2032210187167234</v>
      </c>
      <c r="D99" s="2">
        <f t="shared" si="14"/>
        <v>-16.381557332165158</v>
      </c>
      <c r="E99" s="4">
        <f t="shared" si="9"/>
        <v>-15.125367517093121</v>
      </c>
      <c r="F99" s="2">
        <f t="shared" si="15"/>
        <v>-5.0108402595671304</v>
      </c>
      <c r="G99" s="2">
        <f t="shared" si="10"/>
        <v>12.214061278283854</v>
      </c>
      <c r="H99" s="2">
        <f t="shared" si="16"/>
        <v>238.52809111816887</v>
      </c>
      <c r="I99" s="2">
        <f t="shared" si="17"/>
        <v>236.86660106320917</v>
      </c>
      <c r="J99" s="2">
        <f t="shared" si="11"/>
        <v>6.6275503577339823</v>
      </c>
      <c r="K99" s="2">
        <f t="shared" si="12"/>
        <v>5.5865109205498715</v>
      </c>
      <c r="L99" s="2">
        <f t="shared" si="13"/>
        <v>31.209104265422972</v>
      </c>
    </row>
    <row r="100" spans="1:12" x14ac:dyDescent="0.25">
      <c r="A100" s="1">
        <v>42990</v>
      </c>
      <c r="B100">
        <v>255</v>
      </c>
      <c r="C100" s="2">
        <v>11.428336875547405</v>
      </c>
      <c r="D100" s="2">
        <f t="shared" si="14"/>
        <v>-7.5106779104150974</v>
      </c>
      <c r="E100" s="4">
        <f t="shared" si="9"/>
        <v>-6.9120113103166494</v>
      </c>
      <c r="F100" s="2">
        <f t="shared" si="15"/>
        <v>-2.3880329754619534</v>
      </c>
      <c r="G100" s="2">
        <f t="shared" si="10"/>
        <v>13.816369851009359</v>
      </c>
      <c r="H100" s="2">
        <f t="shared" si="16"/>
        <v>247.39897053991896</v>
      </c>
      <c r="I100" s="2">
        <f t="shared" si="17"/>
        <v>245.60051832368322</v>
      </c>
      <c r="J100" s="2">
        <f t="shared" si="11"/>
        <v>7.1738814165636366</v>
      </c>
      <c r="K100" s="2">
        <f t="shared" si="12"/>
        <v>6.6424884344457222</v>
      </c>
      <c r="L100" s="2">
        <f t="shared" si="13"/>
        <v>44.12265260174518</v>
      </c>
    </row>
    <row r="101" spans="1:12" x14ac:dyDescent="0.25">
      <c r="A101" s="1">
        <v>42993</v>
      </c>
      <c r="B101">
        <v>258</v>
      </c>
      <c r="C101" s="2">
        <v>11.820440709453445</v>
      </c>
      <c r="D101" s="2">
        <f t="shared" si="14"/>
        <v>-4.5537181031650107</v>
      </c>
      <c r="E101" s="4">
        <f t="shared" si="9"/>
        <v>-4.1884087858026788</v>
      </c>
      <c r="F101" s="2">
        <f t="shared" si="15"/>
        <v>-1.4571895207804928</v>
      </c>
      <c r="G101" s="2">
        <f t="shared" si="10"/>
        <v>13.277630230233937</v>
      </c>
      <c r="H101" s="2">
        <f t="shared" si="16"/>
        <v>250.35593034716899</v>
      </c>
      <c r="I101" s="2">
        <f t="shared" si="17"/>
        <v>248.52125237241583</v>
      </c>
      <c r="J101" s="2">
        <f t="shared" si="11"/>
        <v>7.3183830571871313</v>
      </c>
      <c r="K101" s="2">
        <f t="shared" si="12"/>
        <v>5.9592471730468057</v>
      </c>
      <c r="L101" s="2">
        <f t="shared" si="13"/>
        <v>35.512626869466345</v>
      </c>
    </row>
    <row r="102" spans="1:12" x14ac:dyDescent="0.25">
      <c r="A102" s="1">
        <v>43008</v>
      </c>
      <c r="B102">
        <v>273</v>
      </c>
      <c r="C102" s="2">
        <v>12.529184519933635</v>
      </c>
      <c r="D102" s="2">
        <f t="shared" si="14"/>
        <v>10.231080933085082</v>
      </c>
      <c r="E102" s="4">
        <f t="shared" si="9"/>
        <v>9.4226623433259764</v>
      </c>
      <c r="F102" s="2">
        <f t="shared" si="15"/>
        <v>3.224716812335489</v>
      </c>
      <c r="G102" s="2">
        <f t="shared" si="10"/>
        <v>9.3044677075981461</v>
      </c>
      <c r="H102" s="2">
        <f t="shared" si="16"/>
        <v>265.14072938341911</v>
      </c>
      <c r="I102" s="2">
        <f t="shared" si="17"/>
        <v>263.19967465463645</v>
      </c>
      <c r="J102" s="2">
        <f t="shared" si="11"/>
        <v>7.7427113835097812</v>
      </c>
      <c r="K102" s="2">
        <f t="shared" si="12"/>
        <v>1.561756324088365</v>
      </c>
      <c r="L102" s="2">
        <f t="shared" si="13"/>
        <v>2.4390828158300022</v>
      </c>
    </row>
    <row r="103" spans="1:12" x14ac:dyDescent="0.25">
      <c r="A103" s="1">
        <v>43009</v>
      </c>
      <c r="B103">
        <v>274</v>
      </c>
      <c r="C103" s="2">
        <v>13.225244202609591</v>
      </c>
      <c r="D103" s="2">
        <f t="shared" si="14"/>
        <v>11.216734202168425</v>
      </c>
      <c r="E103" s="4">
        <f t="shared" si="9"/>
        <v>10.333829030238412</v>
      </c>
      <c r="F103" s="2">
        <f t="shared" si="15"/>
        <v>3.5218378049285817</v>
      </c>
      <c r="G103" s="2">
        <f t="shared" si="10"/>
        <v>9.7034063976810092</v>
      </c>
      <c r="H103" s="2">
        <f t="shared" si="16"/>
        <v>266.12638265250246</v>
      </c>
      <c r="I103" s="2">
        <f t="shared" si="17"/>
        <v>264.18277650036811</v>
      </c>
      <c r="J103" s="2">
        <f t="shared" si="11"/>
        <v>7.752888806297686</v>
      </c>
      <c r="K103" s="2">
        <f t="shared" si="12"/>
        <v>1.9505175913833233</v>
      </c>
      <c r="L103" s="2">
        <f t="shared" si="13"/>
        <v>3.8045188742958009</v>
      </c>
    </row>
    <row r="104" spans="1:12" x14ac:dyDescent="0.25">
      <c r="A104" s="1">
        <v>43012</v>
      </c>
      <c r="B104">
        <v>277</v>
      </c>
      <c r="C104" s="2">
        <v>13.46324587155082</v>
      </c>
      <c r="D104" s="2">
        <f t="shared" si="14"/>
        <v>14.173694009418455</v>
      </c>
      <c r="E104" s="4">
        <f t="shared" si="9"/>
        <v>13.073227027232868</v>
      </c>
      <c r="F104" s="2">
        <f t="shared" si="15"/>
        <v>4.3896743887735328</v>
      </c>
      <c r="G104" s="2">
        <f t="shared" si="10"/>
        <v>9.073571482777286</v>
      </c>
      <c r="H104" s="2">
        <f t="shared" si="16"/>
        <v>269.08334245975249</v>
      </c>
      <c r="I104" s="2">
        <f t="shared" si="17"/>
        <v>267.13553526146109</v>
      </c>
      <c r="J104" s="2">
        <f t="shared" si="11"/>
        <v>7.7696464419379954</v>
      </c>
      <c r="K104" s="2">
        <f t="shared" si="12"/>
        <v>1.3039250408392906</v>
      </c>
      <c r="L104" s="2">
        <f t="shared" si="13"/>
        <v>1.7002205121277456</v>
      </c>
    </row>
    <row r="105" spans="1:12" x14ac:dyDescent="0.25">
      <c r="A105" s="1">
        <v>43013</v>
      </c>
      <c r="B105">
        <v>278</v>
      </c>
      <c r="C105" s="2">
        <v>14.022357903064382</v>
      </c>
      <c r="D105" s="2">
        <f t="shared" si="14"/>
        <v>15.159347278501798</v>
      </c>
      <c r="E105" s="4">
        <f t="shared" si="9"/>
        <v>13.988587051424712</v>
      </c>
      <c r="F105" s="2">
        <f t="shared" si="15"/>
        <v>4.6700684958199536</v>
      </c>
      <c r="G105" s="2">
        <f t="shared" si="10"/>
        <v>9.3522894072444274</v>
      </c>
      <c r="H105" s="2">
        <f t="shared" si="16"/>
        <v>270.06899572883583</v>
      </c>
      <c r="I105" s="2">
        <f t="shared" si="17"/>
        <v>268.12094063783314</v>
      </c>
      <c r="J105" s="2">
        <f t="shared" si="11"/>
        <v>7.7706352660494975</v>
      </c>
      <c r="K105" s="2">
        <f t="shared" si="12"/>
        <v>1.5816541411949299</v>
      </c>
      <c r="L105" s="2">
        <f t="shared" si="13"/>
        <v>2.5016298223590709</v>
      </c>
    </row>
    <row r="106" spans="1:12" x14ac:dyDescent="0.25">
      <c r="A106" s="1">
        <v>43014</v>
      </c>
      <c r="B106">
        <v>279</v>
      </c>
      <c r="C106" s="2">
        <v>14.192133358688753</v>
      </c>
      <c r="D106" s="2">
        <f t="shared" si="14"/>
        <v>16.145000547585141</v>
      </c>
      <c r="E106" s="4">
        <f t="shared" si="9"/>
        <v>14.905189565105671</v>
      </c>
      <c r="F106" s="2">
        <f t="shared" si="15"/>
        <v>4.9455064121064751</v>
      </c>
      <c r="G106" s="2">
        <f t="shared" si="10"/>
        <v>9.2466269465822784</v>
      </c>
      <c r="H106" s="2">
        <f t="shared" si="16"/>
        <v>271.05464899791917</v>
      </c>
      <c r="I106" s="2">
        <f t="shared" si="17"/>
        <v>269.10692250661356</v>
      </c>
      <c r="J106" s="2">
        <f t="shared" si="11"/>
        <v>7.7693245082550888</v>
      </c>
      <c r="K106" s="2">
        <f t="shared" si="12"/>
        <v>1.4773024383271895</v>
      </c>
      <c r="L106" s="2">
        <f t="shared" si="13"/>
        <v>2.1824224942874597</v>
      </c>
    </row>
    <row r="107" spans="1:12" x14ac:dyDescent="0.25">
      <c r="A107" s="1">
        <v>43015</v>
      </c>
      <c r="B107">
        <v>280</v>
      </c>
      <c r="C107" s="2">
        <v>16.582454323986486</v>
      </c>
      <c r="D107" s="2">
        <f t="shared" si="14"/>
        <v>17.130653816668485</v>
      </c>
      <c r="E107" s="4">
        <f t="shared" si="9"/>
        <v>15.82311059798436</v>
      </c>
      <c r="F107" s="2">
        <f t="shared" si="15"/>
        <v>5.2156848612330711</v>
      </c>
      <c r="G107" s="2">
        <f t="shared" si="10"/>
        <v>11.366769462753414</v>
      </c>
      <c r="H107" s="2">
        <f t="shared" si="16"/>
        <v>272.04030226700252</v>
      </c>
      <c r="I107" s="2">
        <f t="shared" si="17"/>
        <v>270.09348077055915</v>
      </c>
      <c r="J107" s="2">
        <f t="shared" si="11"/>
        <v>7.7657145564499794</v>
      </c>
      <c r="K107" s="2">
        <f t="shared" si="12"/>
        <v>3.6010549063034345</v>
      </c>
      <c r="L107" s="2">
        <f t="shared" si="13"/>
        <v>12.967596438212038</v>
      </c>
    </row>
    <row r="108" spans="1:12" x14ac:dyDescent="0.25">
      <c r="A108" s="1">
        <v>43016</v>
      </c>
      <c r="B108">
        <v>281</v>
      </c>
      <c r="C108" s="2">
        <v>18.121251233910691</v>
      </c>
      <c r="D108" s="2">
        <f t="shared" si="14"/>
        <v>18.116307085751828</v>
      </c>
      <c r="E108" s="4">
        <f t="shared" si="9"/>
        <v>16.742425254242402</v>
      </c>
      <c r="F108" s="2">
        <f t="shared" si="15"/>
        <v>5.4803042586525565</v>
      </c>
      <c r="G108" s="2">
        <f t="shared" si="10"/>
        <v>12.640946975258135</v>
      </c>
      <c r="H108" s="2">
        <f t="shared" si="16"/>
        <v>273.02595553608586</v>
      </c>
      <c r="I108" s="2">
        <f t="shared" si="17"/>
        <v>271.08061516185268</v>
      </c>
      <c r="J108" s="2">
        <f t="shared" si="11"/>
        <v>7.7598064789356886</v>
      </c>
      <c r="K108" s="2">
        <f t="shared" si="12"/>
        <v>4.8811404963224465</v>
      </c>
      <c r="L108" s="2">
        <f t="shared" si="13"/>
        <v>23.825532544838939</v>
      </c>
    </row>
    <row r="109" spans="1:12" x14ac:dyDescent="0.25">
      <c r="A109" s="1">
        <v>43024</v>
      </c>
      <c r="B109">
        <v>289</v>
      </c>
      <c r="C109" s="2">
        <v>18.631058874362239</v>
      </c>
      <c r="D109" s="2">
        <f t="shared" si="14"/>
        <v>26.001533238418574</v>
      </c>
      <c r="E109" s="4">
        <f t="shared" si="9"/>
        <v>24.155767812128939</v>
      </c>
      <c r="F109" s="2">
        <f t="shared" si="15"/>
        <v>7.3626100106844161</v>
      </c>
      <c r="G109" s="2">
        <f t="shared" si="10"/>
        <v>11.268448863677822</v>
      </c>
      <c r="H109" s="2">
        <f t="shared" si="16"/>
        <v>280.91118168875261</v>
      </c>
      <c r="I109" s="2">
        <f t="shared" si="17"/>
        <v>278.9983425586147</v>
      </c>
      <c r="J109" s="2">
        <f t="shared" si="11"/>
        <v>7.6301616271429138</v>
      </c>
      <c r="K109" s="2">
        <f t="shared" si="12"/>
        <v>3.6382872365349082</v>
      </c>
      <c r="L109" s="2">
        <f t="shared" si="13"/>
        <v>13.237134015532819</v>
      </c>
    </row>
    <row r="110" spans="1:12" x14ac:dyDescent="0.25">
      <c r="A110" s="1">
        <v>43035</v>
      </c>
      <c r="B110">
        <v>300</v>
      </c>
      <c r="C110" s="2">
        <v>19.473030254852585</v>
      </c>
      <c r="D110" s="2">
        <f t="shared" si="14"/>
        <v>36.843719198335293</v>
      </c>
      <c r="E110" s="4">
        <f t="shared" si="9"/>
        <v>34.565010985812506</v>
      </c>
      <c r="F110" s="2">
        <f t="shared" si="15"/>
        <v>9.0895840056310622</v>
      </c>
      <c r="G110" s="2">
        <f t="shared" si="10"/>
        <v>10.383446249221523</v>
      </c>
      <c r="H110" s="2">
        <f t="shared" si="16"/>
        <v>291.75336764866938</v>
      </c>
      <c r="I110" s="2">
        <f t="shared" si="17"/>
        <v>289.94403659070787</v>
      </c>
      <c r="J110" s="2">
        <f t="shared" si="11"/>
        <v>7.2172762422841599</v>
      </c>
      <c r="K110" s="2">
        <f t="shared" si="12"/>
        <v>3.1661700069373628</v>
      </c>
      <c r="L110" s="2">
        <f t="shared" si="13"/>
        <v>10.02463251282974</v>
      </c>
    </row>
    <row r="111" spans="1:12" x14ac:dyDescent="0.25">
      <c r="A111" s="1">
        <v>43027</v>
      </c>
      <c r="B111">
        <v>302</v>
      </c>
      <c r="C111" s="2">
        <v>19.220812410834007</v>
      </c>
      <c r="D111" s="2">
        <f t="shared" si="14"/>
        <v>38.81502573650198</v>
      </c>
      <c r="E111" s="4">
        <f t="shared" si="9"/>
        <v>36.489481261647811</v>
      </c>
      <c r="F111" s="2">
        <f t="shared" si="15"/>
        <v>9.2764100936011182</v>
      </c>
      <c r="G111" s="2">
        <f t="shared" si="10"/>
        <v>9.944402317232889</v>
      </c>
      <c r="H111" s="2">
        <f t="shared" si="16"/>
        <v>293.72467418683607</v>
      </c>
      <c r="I111" s="2">
        <f t="shared" si="17"/>
        <v>291.94124908528829</v>
      </c>
      <c r="J111" s="2">
        <f t="shared" si="11"/>
        <v>7.1139394632376725</v>
      </c>
      <c r="K111" s="2">
        <f t="shared" si="12"/>
        <v>2.8304628539952166</v>
      </c>
      <c r="L111" s="2">
        <f t="shared" si="13"/>
        <v>8.0115199678467466</v>
      </c>
    </row>
    <row r="112" spans="1:12" x14ac:dyDescent="0.25">
      <c r="A112" s="1">
        <v>43042</v>
      </c>
      <c r="B112">
        <v>307</v>
      </c>
      <c r="C112" s="2">
        <v>19.157010091044537</v>
      </c>
      <c r="D112" s="2">
        <f t="shared" si="14"/>
        <v>43.743292081918753</v>
      </c>
      <c r="E112" s="4">
        <f t="shared" si="9"/>
        <v>41.347879174164909</v>
      </c>
      <c r="F112" s="2">
        <f t="shared" si="15"/>
        <v>9.555109659738326</v>
      </c>
      <c r="G112" s="2">
        <f t="shared" si="10"/>
        <v>9.6019004313062108</v>
      </c>
      <c r="H112" s="2">
        <f t="shared" si="16"/>
        <v>298.65294053225279</v>
      </c>
      <c r="I112" s="2">
        <f t="shared" si="17"/>
        <v>296.94344245190433</v>
      </c>
      <c r="J112" s="2">
        <f t="shared" si="11"/>
        <v>6.8190505144093425</v>
      </c>
      <c r="K112" s="2">
        <f t="shared" si="12"/>
        <v>2.7828499168968683</v>
      </c>
      <c r="L112" s="2">
        <f t="shared" si="13"/>
        <v>7.744253659972907</v>
      </c>
    </row>
    <row r="113" spans="1:12" x14ac:dyDescent="0.25">
      <c r="A113" s="1">
        <v>43043</v>
      </c>
      <c r="B113">
        <v>308</v>
      </c>
      <c r="C113" s="2">
        <v>18.960448547417208</v>
      </c>
      <c r="D113" s="2">
        <f t="shared" si="14"/>
        <v>44.728945351002039</v>
      </c>
      <c r="E113" s="4">
        <f t="shared" si="9"/>
        <v>42.32788201023768</v>
      </c>
      <c r="F113" s="2">
        <f t="shared" si="15"/>
        <v>9.5776487831043706</v>
      </c>
      <c r="G113" s="2">
        <f t="shared" si="10"/>
        <v>9.3827997643128374</v>
      </c>
      <c r="H113" s="2">
        <f t="shared" si="16"/>
        <v>299.63859380133613</v>
      </c>
      <c r="I113" s="2">
        <f t="shared" si="17"/>
        <v>297.94541707862027</v>
      </c>
      <c r="J113" s="2">
        <f t="shared" si="11"/>
        <v>6.7539459299469273</v>
      </c>
      <c r="K113" s="2">
        <f t="shared" si="12"/>
        <v>2.62885383436591</v>
      </c>
      <c r="L113" s="2">
        <f t="shared" si="13"/>
        <v>6.9108724824603476</v>
      </c>
    </row>
    <row r="114" spans="1:12" x14ac:dyDescent="0.25">
      <c r="A114" s="1">
        <v>43044</v>
      </c>
      <c r="B114">
        <v>309</v>
      </c>
      <c r="C114" s="2">
        <v>18.76844365079215</v>
      </c>
      <c r="D114" s="2">
        <f t="shared" si="14"/>
        <v>45.71459862008544</v>
      </c>
      <c r="E114" s="4">
        <f t="shared" si="9"/>
        <v>43.310710197288934</v>
      </c>
      <c r="F114" s="2">
        <f t="shared" si="15"/>
        <v>9.588917808384954</v>
      </c>
      <c r="G114" s="2">
        <f t="shared" si="10"/>
        <v>9.1795258424071964</v>
      </c>
      <c r="H114" s="2">
        <f t="shared" si="16"/>
        <v>300.62424707041941</v>
      </c>
      <c r="I114" s="2">
        <f t="shared" si="17"/>
        <v>298.94789277100483</v>
      </c>
      <c r="J114" s="2">
        <f t="shared" si="11"/>
        <v>6.6868426347839351</v>
      </c>
      <c r="K114" s="2">
        <f t="shared" si="12"/>
        <v>2.4926832076232612</v>
      </c>
      <c r="L114" s="2">
        <f t="shared" si="13"/>
        <v>6.2134695735669903</v>
      </c>
    </row>
    <row r="115" spans="1:12" x14ac:dyDescent="0.25">
      <c r="A115" s="1">
        <v>43051</v>
      </c>
      <c r="B115">
        <v>316</v>
      </c>
      <c r="C115" s="2">
        <v>18.69913386932118</v>
      </c>
      <c r="D115" s="2">
        <f t="shared" si="14"/>
        <v>52.614171503668786</v>
      </c>
      <c r="E115" s="4">
        <f t="shared" si="9"/>
        <v>50.270505822125259</v>
      </c>
      <c r="F115" s="2">
        <f t="shared" si="15"/>
        <v>9.3486941313647627</v>
      </c>
      <c r="G115" s="2">
        <f t="shared" si="10"/>
        <v>9.3504397379564175</v>
      </c>
      <c r="H115" s="2">
        <f t="shared" si="16"/>
        <v>307.52381995400282</v>
      </c>
      <c r="I115" s="2">
        <f t="shared" si="17"/>
        <v>305.97881597621819</v>
      </c>
      <c r="J115" s="2">
        <f t="shared" si="11"/>
        <v>6.1628967534899424</v>
      </c>
      <c r="K115" s="2">
        <f t="shared" si="12"/>
        <v>3.1875429844664751</v>
      </c>
      <c r="L115" s="2">
        <f t="shared" si="13"/>
        <v>10.160430277821444</v>
      </c>
    </row>
  </sheetData>
  <mergeCells count="2">
    <mergeCell ref="N6:O6"/>
    <mergeCell ref="N9:O9"/>
  </mergeCells>
  <pageMargins left="0.7" right="0.7" top="0.75" bottom="0.75" header="0.3" footer="0.3"/>
  <pageSetup paperSize="13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Activity #2</vt:lpstr>
      <vt:lpstr>Activity #3</vt:lpstr>
      <vt:lpstr>Activity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2017-11-24T18:30:19Z</dcterms:modified>
</cp:coreProperties>
</file>